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a Vostrčilová" reservationPassword="0"/>
  <workbookPr/>
  <bookViews>
    <workbookView xWindow="240" yWindow="120" windowWidth="14940" windowHeight="9225" activeTab="0"/>
  </bookViews>
  <sheets>
    <sheet name="Rekapitulace" sheetId="1" r:id="rId1"/>
    <sheet name="SO 182" sheetId="2" r:id="rId2"/>
    <sheet name="SO 183" sheetId="3" r:id="rId3"/>
    <sheet name="SO 203" sheetId="4" r:id="rId4"/>
    <sheet name="SO 204" sheetId="5" r:id="rId5"/>
    <sheet name="SO 205" sheetId="6" r:id="rId6"/>
    <sheet name="SO 206" sheetId="7" r:id="rId7"/>
    <sheet name="SO 207" sheetId="8" r:id="rId8"/>
    <sheet name="SO 301" sheetId="9" r:id="rId9"/>
  </sheets>
  <definedNames/>
  <calcPr/>
  <webPublishing/>
</workbook>
</file>

<file path=xl/sharedStrings.xml><?xml version="1.0" encoding="utf-8"?>
<sst xmlns="http://schemas.openxmlformats.org/spreadsheetml/2006/main" count="9196" uniqueCount="1392">
  <si>
    <t>Firma: MDS Projekt s.r.o.</t>
  </si>
  <si>
    <t>Rekapitulace ceny</t>
  </si>
  <si>
    <t>Stavba: 2936 - Zhotovení PD mostů pro Modernizaci silnice II/311 Mladkov - Jablonné nad Orlicí</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</si>
  <si>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</si>
  <si>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</si>
  <si>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</si>
  <si>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</si>
  <si>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</si>
  <si>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</si>
  <si>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</si>
  <si>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</si>
  <si>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</si>
  <si>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</si>
  <si>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</si>
  <si>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</si>
  <si>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2936</t>
  </si>
  <si>
    <t>Zhotovení PD mostů pro Modernizaci silnice II/311 Mladkov - Jablonné nad Orlicí</t>
  </si>
  <si>
    <t>O</t>
  </si>
  <si>
    <t>Rozpočet:</t>
  </si>
  <si>
    <t>0,00</t>
  </si>
  <si>
    <t>15,00</t>
  </si>
  <si>
    <t>21,00</t>
  </si>
  <si>
    <t>3</t>
  </si>
  <si>
    <t>2</t>
  </si>
  <si>
    <t>SO 182</t>
  </si>
  <si>
    <t>ZAHLOUBENÍ NIVELETY POD ŽELEZNIČNÍM NADJEZDEM</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</si>
  <si>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</si>
  <si>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</si>
  <si>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</si>
  <si>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</si>
  <si>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</si>
  <si>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</si>
  <si>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</si>
  <si>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</si>
  <si>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</si>
  <si>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</si>
  <si>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</si>
  <si>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</si>
  <si>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</si>
  <si>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</si>
  <si>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</si>
  <si>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</si>
  <si>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</si>
  <si>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</si>
  <si>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</si>
  <si>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</si>
  <si>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014101</t>
  </si>
  <si>
    <t/>
  </si>
  <si>
    <t>POPLATKY ZA SKLÁDKU</t>
  </si>
  <si>
    <t>M3</t>
  </si>
  <si>
    <t>PP</t>
  </si>
  <si>
    <t>VV</t>
  </si>
  <si>
    <t>poplatky za uložení zemin a přebytků výkopku - skládka dle zadávacích podmínek v režii dodavatele s poplatkem a evidencí   
poplatky za uložení zemin a přebytků výkopku   
celkem položka - 12573 - (-1)*16.875m3 =-16,875 [A] 
celkem položka - 17120 - 30.175=30,175 [B] 
celkem položka 11332-61.929m3 =61,929 [C] 
Celkem: A+B+C=75,229 [D]</t>
  </si>
  <si>
    <t>TS</t>
  </si>
  <si>
    <t>Položka zahrnuje:  
- veškeré poplatky provozovateli skládky související s uložením odpadu na skládce.  
Položka nezahrnuje:  
- x</t>
  </si>
  <si>
    <t>014132</t>
  </si>
  <si>
    <t>POPLATKY ZA SKLÁDKU TYP S-NO (NEBEZPEČNÝ ODPAD)</t>
  </si>
  <si>
    <t>T</t>
  </si>
  <si>
    <t>poplatky za uložení materiálů na bázi asfaltových. dehtových izolací. elastomerových a pryžových ložisek - skládka dle zadávacích podmínek v režii dodavatele s poplatkem a evidencí.   
celkem položka 11372 - 2.4*6.545=15,708 [A]</t>
  </si>
  <si>
    <t>02720</t>
  </si>
  <si>
    <t>POMOC PRÁCE ZŘÍZ NEBO ZAJIŠŤ REGULACI A OCHRANU DOPRAVY</t>
  </si>
  <si>
    <t>KPL</t>
  </si>
  <si>
    <t>"Položka zahrnuje kompletní DIO  během provozování objektu SO 182 a realizaci SOuvisejících stavebních objektů dané akce. 
Kompletní soustava, sobour svislého a vodorvného dorpavního značení po celou dobu realizace včetně montáže, pronájmu, demontáže odvozu, údržby, aktualizace.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182.     
Soustava DZ a řízení dopravy na staveništi.  
DIO bude předmětem návrhu a zajištění zhotovitele akce.    
1=1,000 [A]</t>
  </si>
  <si>
    <t>Položka zahrnuje:  
- veškeré náklady spojené s objednatelem požadovanými zařízeními  
Položka nezahrnuje:  
- x</t>
  </si>
  <si>
    <t>02730</t>
  </si>
  <si>
    <t>POMOC PRÁCE ZŘÍZ NEBO ZAJIŠŤ OCHRANU INŽENÝRSKÝCH SÍTÍ</t>
  </si>
  <si>
    <t>případné sondy pro zjištění inženýrských sítí, a jejich ochrana, 
1=1,000 [A]</t>
  </si>
  <si>
    <t>Položka zahrnuje:  
- veškeré náklady spojené s ochranou inženýrských sítí  
Položka nezahrnuje:  
- x</t>
  </si>
  <si>
    <t>02851</t>
  </si>
  <si>
    <t>PRŮZKUMNÉ PRÁCE DIAGNOSTIKY KONSTRUKCÍ NA POVRCHU</t>
  </si>
  <si>
    <t>Doplňkový diagnostický průzkum související se stavem spodní stavby mostu a křídel, průzkum zainjektování kabelových kanálků a nosné konstrukce. DG bude porovedena v průběhu provedení demolice spodní stavby a jejího obourání. Na základě průzkumu bude provedena aktualizace RDS dokumentace a modernizace spodní stavby.   
Práce diagnostiky související s opravou betonové spodní stavby. budou a jsou zahrnuty v položkách sanačních prací.   
1=1,000 [A]</t>
  </si>
  <si>
    <t>Položka zahrnuje:  
- veškeré náklady spojené s objednatelem požadovanými pracemi  
Položka nezahrnuje:  
- x</t>
  </si>
  <si>
    <t>Základní průzkum konstrukce vozovky a konstrukce izolace, ochrany izolace na stávajícím mostě v podobě provedení Akreditované zkoušky se stanovením Polycyklických aromatických uhlovodíků (PAU) v asfaltových směsích a materiálech dle vyhlášky č. 130/2019 Sb.  
Na základě dané zkoušky bude u SO 204 a to položky, položky 11333 a 97817 rozhodnuto o tom, zda se jedná nebo nejedná o nebezpečný odpad. V případě že ano, zhotovitel uloží daný materiál na skládku s poplatkem vrámci položky 01413* dané množství jako nebezpečný odpad. V případě že nikoliv, provede uložení daného množství na skládku s poplatkem vrámci položky 01412*. Celá tato problematika bude pak řešena jako ZBV. 
1=1,000 [A]</t>
  </si>
  <si>
    <t>7</t>
  </si>
  <si>
    <t>02910</t>
  </si>
  <si>
    <t>OSTATNÍ POŽADAVKY - ZEMĚMĚŘIČSKÁ MĚŘENÍ</t>
  </si>
  <si>
    <t>vytyčovací práce + cena za vytyčení prostorové polohy stavby před jejím zahájením odborně způsobilými osobami. Kompletní geodetické práce na vytyčení vytyčovaných bodů definovaného objektu v rozsahu PD a TKP.   
celkem včetně ochrany vytyčovacích a vytyčovaných bodů   
Celkem rozsah dle požadavku dle PD a požadavku objednatele.   
1=1,000 [A]</t>
  </si>
  <si>
    <t>Položka zahrnuje:  
- veškeré náklady spojené s objednatelem požadovanými pracemi  
Položka nezahrnuje:  
- x  
Způsob stanovení:  
- pro stanovení orientační investorské ceny určete jednotkovou cenu jako 1% odhadované ceny stavby</t>
  </si>
  <si>
    <t>8</t>
  </si>
  <si>
    <t>02940</t>
  </si>
  <si>
    <t>OSTATNÍ POŽADAVKY - VYPRACOVÁNÍ DOKUMENTACE</t>
  </si>
  <si>
    <t>dokumentace bude požadovaná v (počet výtisků. paré a CD v el. podobě dle SOD) objednatelem včetně dokumentace v elektronické podobě   
cena za zpracování - DSPS (dokumentace skutečného provedení stavby)  - dokumentace bude vypracována dle požadavku objednatele v aktualizovaném znění   
Celkem rozsah a počet dle SOD   
1=1,000 [A]</t>
  </si>
  <si>
    <t>02943</t>
  </si>
  <si>
    <t>OSTATNÍ POŽADAVKY - VYPRACOVÁNÍ RDS</t>
  </si>
  <si>
    <t>dokumentace bude požadovaná  (počet výtisků. paré a CD v el. podobě dle SOD) objednatelem včetně dokumentace v elektronické podobě 1x CD   
cena za vypracování - RDS (realizační dokumentace stavby) včetně včetně plánu údržby mostu   
Celkem rozsah a počet dle SOD   
1=1,000 [A]</t>
  </si>
  <si>
    <t>02944</t>
  </si>
  <si>
    <t>OSTAT POŽADAVKY - DOKUMENTACE SKUTEČ PROVEDENÍ V DIGIT FORMĚ</t>
  </si>
  <si>
    <t>6x tisk, CD  
1=1,000 [A]</t>
  </si>
  <si>
    <t>11</t>
  </si>
  <si>
    <t>02950</t>
  </si>
  <si>
    <t>OSTATNÍ POŽADAVKY - POSUDKY, KONTROLY, REVIZNÍ ZPRÁVY</t>
  </si>
  <si>
    <t>Vypracování a odsouhlasení havarijního a povodňového plánu. Položka včetně projednání a odsouhlasení příslušnými úřady 
1=1,000 [B]</t>
  </si>
  <si>
    <t>Zemní práce</t>
  </si>
  <si>
    <t>12</t>
  </si>
  <si>
    <t>11316</t>
  </si>
  <si>
    <t>ODSTRANĚNÍ KRYTU ZPEVNĚNÝCH PLOCH ZE SILNIČNÍCH DÍLCŮ</t>
  </si>
  <si>
    <t>odstranění krytu provizorní komunikace ze silničních panelů 0.15m, položka včetně manipulace s dílci a včetně odvozu na definitivní skládku 141*0.15=21,150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</si>
  <si>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</si>
  <si>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13</t>
  </si>
  <si>
    <t>11332</t>
  </si>
  <si>
    <t>ODSTRANĚNÍ PODKLADŮ ZPEVNĚNÝCH PLOCH Z KAMENIVA NESTMELENÉHO</t>
  </si>
  <si>
    <t>včetně odvozu na skládku dle požadavku objednatele a dle PD akce do dodavatelem určené vzdálenosti   
položka nezahrnuje poplatek za uložení a zahrnuje uložení na skládku. poplatek za uložení v položce 0141***   
SO 182 podkladní vrstvy komunikace-193.33*0.54=104,398 [A] 
SO 182 v místě provizorní komunikace - 93*0.05+45.5*0.25+44.1*0.25=27,050 [B] 
SO 182 v místě chodníku-15.42*0.545+21.42*0.73+14*0.53=31,461 [C] 
SO 104- (-1)*187*0.54=- 100,980 [D] 
Celkem: A+B+C+D=61,929 [E]</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</si>
  <si>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</si>
  <si>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14</t>
  </si>
  <si>
    <t>11348</t>
  </si>
  <si>
    <t>ODSTRANĚNÍ KRYTU ZPEVNĚNÝCH PLOCH Z DLAŽDIC VČETNĚ PODKLADU</t>
  </si>
  <si>
    <t>včetně odvozu na skládku dle požadavku objednatele a dle PD akce do dodavatelem určené vzdálenosti   
položka je včetně poplatku za skládku 
odstranění chodníku pro pěší pod železničním nadjezdem-(50.8+18.8+5.4) m2*0.1 m=7,500 [B] 
odstranění retardéru ve vjezdu-13.8 m2*0.1 m=1,380 [A] 
Celkem: B+A=8,880 [C]</t>
  </si>
  <si>
    <t>15</t>
  </si>
  <si>
    <t>11353</t>
  </si>
  <si>
    <t>ODSTRANĚNÍ CHODNÍKOVÝCH KAMENNÝCH OBRUBNÍKŮ</t>
  </si>
  <si>
    <t>M</t>
  </si>
  <si>
    <t>položka včetně poplatku za skládku 
Odstranění betonových obrubníků vlevo pod železničním nadjezdem 28+6+2+5.5 m=41,500 [A] 
Odstranění betonových obrubníků vpravo pod železničním nadjezdem 29,5 m=29,500 [B] 
Obrubníky v retardéru ve vjezdu-6.5*2+8.2+9.0=30,200 [C] 
Celkem: A+B+C=101,200 [D]</t>
  </si>
  <si>
    <t>16</t>
  </si>
  <si>
    <t>11372</t>
  </si>
  <si>
    <t>FRÉZOVÁNÍ ZPEVNĚNÝCH PLOCH ASFALTOVÝCH</t>
  </si>
  <si>
    <t>tloušťka frézováíní 0,11m 
SO182 242m2+ plocha ve vjezdu 4.5m2 
SO 104 (-1)*187m2 
(242+4,5)*0,11-187*0,11=6,545 [A]</t>
  </si>
  <si>
    <t>17</t>
  </si>
  <si>
    <t>12110</t>
  </si>
  <si>
    <t>SEJMUTÍ ORNICE NEBO LESNÍ PŮDY</t>
  </si>
  <si>
    <t>Položka zahrnuje pouze sejmutí s převozem na trvalou a nebo dočasnou skládku dle PD a požadavku objednatele akce.   
Uložení zahrnuto v položce 17120. poplatek za případné uložení v položce 0141**  sejmutí ornice vlevo za mostem-0.1*22.5=2,250 [A]</t>
  </si>
  <si>
    <t>Položka zahrnuje:  
- sejmutí ornice bez ohledu na tloušťku vrstvy  
-  její vodorovnou dopravu  
Položka nezahrnuje:  
- uložení na trvalou skládku</t>
  </si>
  <si>
    <t>18</t>
  </si>
  <si>
    <t>12573</t>
  </si>
  <si>
    <t>VYKOPÁVKY ZE ZEMNÍKŮ A SKLÁDEK TŘ. I</t>
  </si>
  <si>
    <t>Třída těžitelnosti je uvažována dle ČSN 73 3050. Tato třída těžitelnosti odpovídá třídě I. dle ČSN 73 6133 a TKP 4- 2005.   
V případě odkazu na konkrétní normu připouští zadavatel užití i jiného rovnocenného řešení. 
Vykopávky z mezideponie vhodné zeminy k danému účelu obsypu. zásypu a ohumusování. 
18222 - 2.25 m3=2,250 [A] 
17130 - 14.625=14,625 [B] 
Celkem: A+B=16,875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</si>
  <si>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</si>
  <si>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19</t>
  </si>
  <si>
    <t>13173</t>
  </si>
  <si>
    <t>HLOUBENÍ JAM ZAPAŽ I NEPAŽ TŘ. I</t>
  </si>
  <si>
    <t>Třída těžitelnosti je uvažována dle ČSN 73 3050. Tato třída těžitelnosti odpovídá třídě I. dle ČSN 73 6133 a TKP 4- 2005.  
V případě odkazu na konkrétní normu připouští zadavatel užití i jiného rovnocenného řešení.  
Uložení není zahrnuto v položce. Zahrnuto v položce 17120. Poplatek za uložení v samostatné položce 0141**   
hloubení provizorní komunikace vlevo za mostem 
0.65*22.5=14,625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</si>
  <si>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</si>
  <si>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20</t>
  </si>
  <si>
    <t>13273</t>
  </si>
  <si>
    <t>HLOUBENÍ RÝH ŠÍŘ DO 2M PAŽ I NEPAŽ TŘ. I</t>
  </si>
  <si>
    <t>případné odtěžení nevyhovujícího zapískování plynovodu 
položka bude před jejím čerpáním odsouhlasena TDI a AD 
1*0.38*35=13,300 [A]</t>
  </si>
  <si>
    <t>21</t>
  </si>
  <si>
    <t>17120</t>
  </si>
  <si>
    <t>ULOŽENÍ SYPANINY DO NÁSYPŮ A NA SKLÁDKY BEZ ZHUTNĚNÍ</t>
  </si>
  <si>
    <t>12110 - 2.25 m3=2,250 [A] 
13173 - 14.625 m3=14,625 [B] 
13273 - 13.3 m3=13,300 [C] 
Celkem: A+B+C=30,175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</si>
  <si>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</si>
  <si>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22</t>
  </si>
  <si>
    <t>17130</t>
  </si>
  <si>
    <t>ULOŽENÍ SYPANINY DO NÁSYPŮ V AKTIVNÍ ZÓNĚ SE ZHUTNĚNÍM</t>
  </si>
  <si>
    <t>zpětné uložení zeminy do násyu vlevo-14.625 m3=14,625 [A]</t>
  </si>
  <si>
    <t>23</t>
  </si>
  <si>
    <t>17581</t>
  </si>
  <si>
    <t>OBSYP POTRUBÍ A OBJEKTŮ Z NAKUPOVANÝCH MATERIÁLŮ</t>
  </si>
  <si>
    <t>případná obnova zapískování plynovodu- 13.3=13,300 [A] 
položka bude před jejím čerpáním odsouhlasena TDI a AD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</si>
  <si>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</si>
  <si>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24</t>
  </si>
  <si>
    <t>18110</t>
  </si>
  <si>
    <t>ÚPRAVA PLÁNĚ SE ZHUTNĚNÍM V HORNINĚ TŘ. I</t>
  </si>
  <si>
    <t>M2</t>
  </si>
  <si>
    <t>úprava pláně pod provizorní komunikací-287m2=287,000 [A]</t>
  </si>
  <si>
    <t>Položka zahrnuje:  
- úpravu pláně včetně vyrovnání výškových rozdílů. Míru zhutnění určuje projekt.  
Položka nezahrnuje:  
- x</t>
  </si>
  <si>
    <t>25</t>
  </si>
  <si>
    <t>18130</t>
  </si>
  <si>
    <t>ÚPRAVA PLÁNĚ BEZ ZHUTNĚNÍ</t>
  </si>
  <si>
    <t>celkem pro obnovu ohumusování  
vlevo za mostem-22.5 m2=22,500 [A]</t>
  </si>
  <si>
    <t>Položka zahrnuje:  
-  úpravu pláně včetně vyrovnání výškových rozdílů  
Položka nezahrnuje:  
- x</t>
  </si>
  <si>
    <t>26</t>
  </si>
  <si>
    <t>18221</t>
  </si>
  <si>
    <t>ROZPROSTŘENÍ ORNICE VE SVAHU V TL DO 0,10M</t>
  </si>
  <si>
    <t>získání zeminy v položce 12573   
vlevo za mostem-22.5 m2=22,500 [A]</t>
  </si>
  <si>
    <t>Položka zahrnuje:  
- nutné přemístění ornice z dočasných skládek vzdálených do 50m  
- rozprostření ornice v předepsané tloušťce ve svahu přes 1:5  
Položka nezahrnuje:  
- x</t>
  </si>
  <si>
    <t>27</t>
  </si>
  <si>
    <t>18241</t>
  </si>
  <si>
    <t>ZALOŽENÍ TRÁVNÍKU RUČNÍM VÝSEVEM</t>
  </si>
  <si>
    <t>Položka zahrnuje:  
- dodání předepsané travní směsi, její výsev na ornici, zalévání, první pokosení, to vše bez ohledu na sklon terénu  
Položka nezahrnuje:  
- x</t>
  </si>
  <si>
    <t>28</t>
  </si>
  <si>
    <t>18247</t>
  </si>
  <si>
    <t>OŠETŘOVÁNÍ TRÁVNÍKU</t>
  </si>
  <si>
    <t>celkem pro obnovu ohumusování   
vlevo za mostem-22.5 m=22,500 [A]</t>
  </si>
  <si>
    <t>Položka zahrnuje:  
- pokosení se shrabáním, naložení shrabků na dopravní prostředek, s odvozem a se složením, to vše bez ohledu na sklon terénu  
- nutné zalití a hnojení  
Položka nezahrnuje:  
- x</t>
  </si>
  <si>
    <t>Komunikace</t>
  </si>
  <si>
    <t>29</t>
  </si>
  <si>
    <t>56140G</t>
  </si>
  <si>
    <t>SMĚSI Z KAMENIVA STMELENÉ CEMENTEM  SC C 8/10</t>
  </si>
  <si>
    <t>Podkladní vrstva komunikaceSO 182-193*0.2-Podkladní vrstva komunikace SO 104- 187*0.2=37,400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</si>
  <si>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</si>
  <si>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30</t>
  </si>
  <si>
    <t>56330</t>
  </si>
  <si>
    <t>VOZOVKOVÉ VRSTVY ZE ŠTĚRKODRTI</t>
  </si>
  <si>
    <t>Podkladní vrstva vozovky ŠDa-141*0.25=35,250 [A] 
podkladní vrstva provizorní komunikace-45.5*0.2+44.1*0.2=17,920 [B] 
dosypání provizorní komunikace 0.35*(27.7+29.4+8.8+15.3+20.2+3.6)=36,750 [C] 
Podklad pod dlažbu-0.25*(54.4+11+15.4+16.9)=24,425 [D] 
Podkladní vrstva komunikace pro SO 104- (-1)*187*0.25=-46,750 [E] 
Celkem: A+B+C+D+E=67,595 [F]</t>
  </si>
  <si>
    <t>Položka zahrnuje:  
- dodání kameniva předepsané kvality a zrnitosti  
- rozprostření a zhutnění vrstvy v předepsané tloušťce  
- zřízení vrstvy bez rozlišení šířky, pokládání vrstvy po etapách  
Položka nezahrnuje:  
- postřiky, nátěry</t>
  </si>
  <si>
    <t>31</t>
  </si>
  <si>
    <t>567304</t>
  </si>
  <si>
    <t>VRSTVY PRO OBNOVU A OPRAVY ZE ŠTĚRKOPÍSKU</t>
  </si>
  <si>
    <t>podsyp pod silniční panely-0.05*141=7,050 [A]</t>
  </si>
  <si>
    <t>32</t>
  </si>
  <si>
    <t>572113</t>
  </si>
  <si>
    <t>INFILTRAČNÍ POSTŘIK Z EMULZE DO 0,5KG/M2</t>
  </si>
  <si>
    <t>PI,A 0,50 kg/m2  
Infiltrační post ik z kationaktivní asfaltové emulze v množství zbytkového asfaltu 0,5 kg/m2  
s podrcením kamenivem frakce 0/2 nebo 2/4 
plocha komunikace SO182-235m2=235,000 [A] 
plocha komunikace SO 104-(-1)*187m2=- 187,000 [B] 
Celkem: A+B=48,000 [C]</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</si>
  <si>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</si>
  <si>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33</t>
  </si>
  <si>
    <t>572213</t>
  </si>
  <si>
    <t>SPOJOVACÍ POSTŘIK Z EMULZE DO 0,5KG/M2</t>
  </si>
  <si>
    <t>PS-EM 0,4 kg/m2  
Spojovací post ik z kationaktivní asfaltové emulze ur ené pro spojovací post iky v množství  
zbytkového asfaltu 0,4 kg/m2; 
plocha komunikace SO182-243 m2=243,000 [A] 
plocha komunikace SO 104- (-1)*187 m2=- 187,000 [B] 
Celkem: A+B=56,000 [C]</t>
  </si>
  <si>
    <t>34</t>
  </si>
  <si>
    <t>572214</t>
  </si>
  <si>
    <t>SPOJOVACÍ POSTŘIK Z MODIFIK EMULZE DO 0,5KG/M2</t>
  </si>
  <si>
    <t>PS-EM 0,4 kg/m2  
Spojovací post ik z modifikované kationaktivní asfaltové emulze ur ené pro spojovací post iky  
v množství zbytkového asfaltu 0,4 kg/m2 
plocha komunikace SO182- 243 m2=243,000 [A] 
plocha komunikace SO 104- (-1)*187 m2=- 187,000 [B] 
Celkem: A+B=56,000 [C]</t>
  </si>
  <si>
    <t>35</t>
  </si>
  <si>
    <t>574B34</t>
  </si>
  <si>
    <t>ASFALTOVÝ BETON PRO OBRUSNÉ VRSTVY MODIFIK ACO 11+ TL. 40MM</t>
  </si>
  <si>
    <t>plocha komunikace SO182- 243 m2=243,000 [A] 
obnova asfaltové plochy ve vjezdu- 4.7 m2=4,700 [B] 
plocha komunikace SO 104- (-1)*187 m2=- 187,000 [C] 
Celkem: A+B+C=60,700 [D]</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</si>
  <si>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</si>
  <si>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36</t>
  </si>
  <si>
    <t>574C56</t>
  </si>
  <si>
    <t>ASFALTOVÝ BETON PRO LOŽNÍ VRSTVY ACL 16+, 16S TL. 60MM</t>
  </si>
  <si>
    <t>plocha komunikace SO182-243 m2=243,000 [A] 
obnova asfaltové plochy ve vjezdu-4.7 m2=4,700 [B] 
plocha komunikace SO 104- (-1)*187 m2=- 187,000 [C] 
Celkem: A+B+C=60,700 [D]</t>
  </si>
  <si>
    <t>37</t>
  </si>
  <si>
    <t>574E98</t>
  </si>
  <si>
    <t>ASFALTOVÝ BETON PRO PODKLADNÍ VRSTVY ACP 22+, 22S TL. 100MM</t>
  </si>
  <si>
    <t>plocha komunikace SO182- 235 m2=235,000 [A] 
obnova asfaltové plochy ve vjezdu- 4.7 m2=4,700 [B] 
plocha komunikace SO 104- (-1)*187 m2=- 187,000 [C] 
Celkem: A+B+C=52,700 [D]</t>
  </si>
  <si>
    <t>38</t>
  </si>
  <si>
    <t>581752</t>
  </si>
  <si>
    <t>R</t>
  </si>
  <si>
    <t>CEMENTOBET KRYT JEDNOVRSTVÝ VYZTUŽ TŘ.I S OBNAŽENÝM KAMENIVEM TL. DO 250MM</t>
  </si>
  <si>
    <t>ochrana stávajícího propustku 25.8 m2=25,800 [A], položka včetně vyztužení z KARI sítě 8/150/150</t>
  </si>
  <si>
    <t>Položka zahrnuje:  
-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</si>
  <si>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39</t>
  </si>
  <si>
    <t>58221</t>
  </si>
  <si>
    <t>DLÁŽDĚNÉ KRYTY Z DROBNÝCH KOSTEK DO LOŽE Z KAMENIVA</t>
  </si>
  <si>
    <t>obnova dlažby z kamenných kostek vlevo - 15.4+16.9 m2=32,300 [A] 
obnova dlažby z kamenných kostek na nájezdových rampách retadéru - 3.5+2.3 m2=5,800 [B] 
Celkem: A+B=38,100 [C]</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</si>
  <si>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</si>
  <si>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40</t>
  </si>
  <si>
    <t>582611</t>
  </si>
  <si>
    <t>KRYTY Z BETON DLAŽDIC SE ZÁMKEM ŠEDÝCH TL 60MM DO LOŽE Z KAM</t>
  </si>
  <si>
    <t>Chodník vpravo 52.5 m2=52,500 [A] 
Dláždění retardéru 10.8 m2=10,800 [B] 
Celkem: A+B=63,300 [C]</t>
  </si>
  <si>
    <t>41</t>
  </si>
  <si>
    <t>58261A</t>
  </si>
  <si>
    <t>KRYTY Z BETON DLAŽDIC SE ZÁMKEM BAREV RELIÉF TL 60MM DO LOŽE Z KAM</t>
  </si>
  <si>
    <t>varovný pás u snížené obruby 1.9 m2=1,900 [A]</t>
  </si>
  <si>
    <t>42</t>
  </si>
  <si>
    <t>58300</t>
  </si>
  <si>
    <t>KRYT ZE SILNIČNÍCH DÍLCŮ (PANELŮ)</t>
  </si>
  <si>
    <t>kryt provizorní komunikace ze silničních panelů 0.15m, položka obsahuje cenu za dodávku, pokládku a případný pronájem 141*0.15=21,150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</si>
  <si>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</si>
  <si>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Potrubí</t>
  </si>
  <si>
    <t>43</t>
  </si>
  <si>
    <t>89712</t>
  </si>
  <si>
    <t>VPUSŤ KANALIZAČNÍ ULIČNÍ KOMPLETNÍ Z BETONOVÝCH DÍLCŮ</t>
  </si>
  <si>
    <t>KUS</t>
  </si>
  <si>
    <t>výšková úprava stávající vpusti 
1=1,000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</si>
  <si>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</si>
  <si>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Ostatní konstrukce a práce</t>
  </si>
  <si>
    <t>44</t>
  </si>
  <si>
    <t>911CB1</t>
  </si>
  <si>
    <t>SVODIDLO BETON, ÚROVEŇ ZADRŽ H1 VÝŠ 0,8M - DODÁVKA A MONTÁŽ</t>
  </si>
  <si>
    <t>betonová vodící stěna pro oddělení koridoru pro pěší - 20m=20,000 [A]</t>
  </si>
  <si>
    <t>Položka zahrnuje:  
- kompletní dodávku všech dílů betonového svodidla včetně spojovacích prvků  
- osazení svodidla  
- přechod na jiný typ svodidla nebo přes mostní závěr  
Položka nezahrnuje:  
- odrazky nebo retroreflexní fólie  
- podkladní vrstvu  
Způsob měření:  
- vykazuje se délka svodidla v předepsané výšce, délka náběhů se nezapočítává</t>
  </si>
  <si>
    <t>45</t>
  </si>
  <si>
    <t>911CB3</t>
  </si>
  <si>
    <t>SVODIDLO BETON, ÚROVEŇ ZADRŽ H1 VÝŠ 0,8M - DEMONTÁŽ S PŘESUNEM</t>
  </si>
  <si>
    <t>Položka zahrnuje:  
- demontáž a odstranění zařízení  
- jeho odvoz na předepsané místo  
Položka nezahrnuje:  
- x  
Způsob měření:  
- vykazuje se délka svodidla v základní výšce, délka náběhů se nezapočítává</t>
  </si>
  <si>
    <t>46</t>
  </si>
  <si>
    <t>911CB9</t>
  </si>
  <si>
    <t>SVODIDLO BETON, ÚROVEŇ ZADRŽ H1 VÝŠ 0,8M - NÁJEM</t>
  </si>
  <si>
    <t>MDEN</t>
  </si>
  <si>
    <t>betonová vodící stěna pro oddělení koridoru pro pěší - 20m*90dní=1 800,000 [A]</t>
  </si>
  <si>
    <t>Položka zahrnuje:  
- denní sazbu za pronájem zařízení  
Položka nezahrnuje:  
- x  
Způsob měření:  
- počet měrných jednotek se určí jako součin délky zařízení v předepsané výšce a počtu dnů použití</t>
  </si>
  <si>
    <t>47</t>
  </si>
  <si>
    <t>914111</t>
  </si>
  <si>
    <t>DOPRAVNÍ ZNAČKY ZÁKLADNÍ VELIKOSTI OCELOVÉ NEREFLEXNÍ - DOD A MONTÁŽ</t>
  </si>
  <si>
    <t>celkem 
dopravní zrcadlo - 1ks=1,000 [A] 
komplet - značka Z3 1ks=1,000 [B] 
Celkem: A+B=2,000 [C]</t>
  </si>
  <si>
    <t>Položka zahrnuje:  
- dodávku a montáž značek v požadovaném provedení  
Položka nezahrnuje:  
- x</t>
  </si>
  <si>
    <t>48</t>
  </si>
  <si>
    <t>914113</t>
  </si>
  <si>
    <t>DOPRAVNÍ ZNAČKY ZÁKLADNÍ VELIKOSTI OCELOVÉ NEREFLEXNÍ - DEMONTÁŽ</t>
  </si>
  <si>
    <t>Včetně odvozu a uložení na skládku dodavatelem s do dodavatelem určené vzdálenosti.    
Demontáž dopravního zrcadla a značky Z3 
2=2,000 [A]</t>
  </si>
  <si>
    <t>Položka zahrnuje:  
- odstranění, demontáž a odklizení materiálu s odvozem na předepsané místo  
Položka nezahrnuje:  
- x</t>
  </si>
  <si>
    <t>49</t>
  </si>
  <si>
    <t>917424</t>
  </si>
  <si>
    <t>CHODNÍKOVÉ OBRUBY Z KAMENNÝCH OBRUBNÍKŮ ŠÍŘ 150MM</t>
  </si>
  <si>
    <t>komplet dodávka včetně montáže a podkladního betonu s opěrou   
celkem obrubníky 150/250/1000 do betonové lože  
Odstranění betonových obrubníků vlevo pod železničním nadjezdem 2+5.5 m=7,500 [A] 
Obrubníky v retardéru ve vjezdu-6.5*2+8.2+9.0=30,200 [B] 
Celkem: A+B=37,700 [C]</t>
  </si>
  <si>
    <t>Položka zahrnuje:  
- dodání a pokládku betonových obrubníků o rozměrech předepsaných zadávací dokumentací  
- betonové lože i boční betonovou opěrku  
Položka nezahrnuje:  
- x</t>
  </si>
  <si>
    <t>50</t>
  </si>
  <si>
    <t>917425</t>
  </si>
  <si>
    <t>CHODNÍKOVÉ OBRUBY Z KAMENNÝCH OBRUBNÍKŮ ŠÍŘ 200MM</t>
  </si>
  <si>
    <t>komplet dodávka včetně montáže a podkladního betonu s opěrou   
celkem obrubníky 250/250/1000 do betonové lože  
Odstranění betonových obrubníků vlevo pod železničním nadjezdem 28+6 m=34,000 [A] 
Odstranění betonových obrubníků vpravo pod železničním nadjezdem 29.5 m=29,500 [B] 
Celkem: A+B=63,500 [C]</t>
  </si>
  <si>
    <t>51</t>
  </si>
  <si>
    <t>919112</t>
  </si>
  <si>
    <t>ŘEZÁNÍ ASFALTOVÉHO KRYTU VOZOVEK TL DO 100MM</t>
  </si>
  <si>
    <t>Podél obrubníků vlevo - 30 m=30,000 [A] 
Podél obrubníků vpravo- 35 m=35,000 [B] 
Celkem: A+B=65,000 [C]</t>
  </si>
  <si>
    <t>Položka zahrnuje:  
- řezání vozovkové vrstvy v předepsané tloušťce  
- spotřeba vody  
Položka nezahrnuje:  
- x</t>
  </si>
  <si>
    <t>52</t>
  </si>
  <si>
    <t>931327</t>
  </si>
  <si>
    <t>TĚSNĚNÍ DILATAČ SPAR ASF ZÁLIVKOU MODIFIK PRŮŘ DO 1000MM2</t>
  </si>
  <si>
    <t>Podél obrubníků vlevo - 30m=30,000 [A] 
Podél obrubníků vpravo- 35m=35,000 [B] 
Celkem: A+B=65,000 [C]</t>
  </si>
  <si>
    <t>Položka zahrnuje:  
- dodávku a osazení předepsaného materiálu  
- očištění ploch spáry před úpravou  
- očištění okolí spáry po úpravě  
Položka nezahrnuje:  
- těsnící profil</t>
  </si>
  <si>
    <t>53</t>
  </si>
  <si>
    <t>94890</t>
  </si>
  <si>
    <t>PODPĚRNÉ SKRUŽE - ZŘÍZENÍ A ODSTRANĚNÍ</t>
  </si>
  <si>
    <t>M3OP</t>
  </si>
  <si>
    <t>provizorní podepření stávajícího propustku, cena včetně montáže demontáže, výrobní dokumentace a včetně pomocných konstrukcí pro založení skruže 
délka podepření* výška *šířka propustku:38*1.7*1.9=122,740 [A]</t>
  </si>
  <si>
    <t>Položka zahrnuje:  
- dovoz, montáž, údržbu, opotřebení (nájemné), demontáž, konzervaci, odvoz  
Položka nezahrnuje:  
- x</t>
  </si>
  <si>
    <t>SO 183</t>
  </si>
  <si>
    <t>PŘECHODNÉ DIO U MOSTU EV.Č. 311-015A</t>
  </si>
  <si>
    <t>celkem uložení na trvalou skládku s poplatkem, evidencí a výkazem o uložení materiálu na skládku dle SOD a dle návrhu skládky zhotovitelem.  
celkem položka - 11332 - 134,70=134,700 [A] 
celkem položka - 12110 - 72,45=72,450 [B] 
celkem položka - 12373 - 253,125=253,125 [C] 
celkem položka - 12920 - 42,75=42,750 [D] 
celkem položka - 13173.A - 192,0=192,000 [E] 
celkem položka - 13173.B - 107,8=107,800 [F] 
celkem odpočet položky - 17411.A - (-1)*192,0=- 192,000 [G] 
celkem odpočet položky - 18230 - (-1)*72,45=-72,450 [H] 
Celkem: A+B+C+D+E+F+G+H=538,375 [I]</t>
  </si>
  <si>
    <t>014122</t>
  </si>
  <si>
    <t>POPLATKY ZA SKLÁDKU TYP S-OO (OSTATNÍ ODPAD)</t>
  </si>
  <si>
    <t>celkem uložení na trvalou skládku s poplatkem, evidencí a výkazem o uložení materiálu na skládku dle SOD a dle návrhu skládky zhotovitelem.  
Celkem skládka dle návrhu zhotovitele pro daný materiál s evidencí uložení materiálu. 
celkem položka 11333 - 20,633*1,8=37,139 [A] 
celkem položka 11351 - 0,2*0,25*2,2*56=6,160 [B] 
celkem položka 11352 - 0,2*0,25*2,2*57,0=6,270 [C] 
celkem položka 11348 - 2,2*6,18=13,596 [D] 
Celkem: A+B+C+D=63,165 [E]</t>
  </si>
  <si>
    <t>Položka zahrnuje kompletní DIO  během provozování objektu SO 183 a realizaci Souvisejících stavebních objektů dané akce. 
Kompletní soustava, sobour svislého a vodorovného dorpavního značení po celou dobu realizace včetně montáže, pronájmu, demontáže odvozu, údržby, aktualizace.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183.     
Soustava DZ a řízení dopravy na staveništi.  
Předpokládané převedení dopravy po místní komunikaci v jednom jízdním pruhu a řízením dopravy světelnou signalizací dle TP 66.     
DIO bude předmětem návrhu a zajištění zhotovitele akce.    
1=1,000 [A]</t>
  </si>
  <si>
    <t>Položka zahrnuje kompletní DIO během výstavby,dodávky, montáže, následně demontáže, odvozu a odstranění objektu v souvislosti s převedením dopravy přes staveniště.      
Včetně projednání DIO, odsouhasení (policie ČR DI, Stavební úřad, Silniční správní úřad atp.) a zajištění stanovení o dočasném dopravním opatření nebo jiné povolení.     
Jedná se o položku dle popisu v tomto SO 183.     
Soustava DZ a řízení dopravy na staveništi.  
Předpokládané převedení dopravy po místní komunikaci v jednom jízdním pruhu a řízením dopravy světelnou signalizací dle TP 66.     
DIO bude předmětem návrhu a zajištění zhotovitele akce.    
1=1,000 [A]</t>
  </si>
  <si>
    <t>Položka společná pro SO 183.  
Zahrnuje náklady na veškeré nutné ochrany a požadovaná opatření vlastníkem dotčené inženýrské sítě a případné další související práce na obnažených nebo jiným způsobem dotčených inženýrských sítí.  
Zajištění stávajících inženýrských sítí.   
Sondy, obnažení inženýrských sítí, případná ochrana panelovou rovnaninou. Komplet zřízení a případně odstranění. Vše po dobu výstavby SO 183 a SO souvisejících.  
Předpokládají se všechny IS vyjma samostatných SO a přeložek. Tyto práce jsou pak zahrnuty v samostatných SO." 
celkem komplet dle dokumentace -  kpl 1=1,000 [A]</t>
  </si>
  <si>
    <t>027411</t>
  </si>
  <si>
    <t>A</t>
  </si>
  <si>
    <t>PROVIZORNÍ MOSTY - MONTÁŽ</t>
  </si>
  <si>
    <t>Montáž mostního provizoria dané délky s danou délkou přemostění a délkou rozpětí polí dle PD a šířky vozovky min. 5,25 m a chodníkem šířky min.1,5m. 
Rozpětí, délka provizorního mostu se uvažuje v PDPS 4*3,05=12,20m. 
Volná šířka mostního provizoria bude definována v RDS pro průjezd vozidel na dané komunikaci ověřené vlečnými křivkami. 
Mostní provizorium zatížitelnosti dle ČSN 73 6222 a dle PD. Včetně zábradlí nebo zábradelních výplní, případně zádržného systému, ložisek, dilatačních závěrů. MP včetně ocelové mostovky s úpravou pro přejezd vozidel dle požadavku ČSN 73 6201.    
Součástí montáže budou i případně konstrukce pro uložení na opěry mostu dle návrhu RDS dokumentace. Tyto konstrukce budou montovány s odsouhlasením VTD dokumentace.  
Komplet montáž mostní konstrukce vyrobené dle EN 1090 nebo ČSN EN 1090 jako mostní konstrukci včetně certifikátů. PKO mostní konstrukce bude dle PD PDPS a dle TKP 19B.  
Kompletní  montáž mostní konstrukce včetně VTD dokumentace a dokladové dokumentace k mostní konstrukci. Certifikáty, statický výpočet, výkresová dokumentace, seznamu všech dílců výpisy materiálů a statického výpočtu zatížitelnosti.   
Celkem montáž souboru mostního provizoria daných rozměrů a zatížitelnosti  montáž s dodávkou celkem dle PDPS a upřesněnou o RDS dokumentaci zhotovitele. Celkem KPL celá dodávka na stavbu s montáží.     
Nakládka, doprava a montáž mostního provizoria je navržena osazením pomocí jeřábů s montáží, předmontáží, jeřábů nebo jinak dle předpokladu a návrhu zhotovitele. Veškeré práce s dopravou, montáží a osazením mostního provizoria jsou v této položce včetně úpravy staveniště a jeho zajištění. Případně včetně dalších svislých DZ dle požadavku ČSN 73 6221 s vyznačením zatížitelnosti mostu nad rámec uvažovaných položek v tomto soupisu prací.    
Související konstrukce, práce a činnosti s výstavbou a montáží mostního provizoria bude započtena do této položky. Zhotovitel zde zahrne veškeré pomocné konstrukce, činnosti, projednání tak aby provedl montáž a osazení mostní konstrukce do projektované polohy dle PD PDPS a dle návrhu zhotovitele.   
Do této položky bude zahrnuto i případné pojištění dopravy a konstrukce po danou dobu realizace dle PD a požadavku zhotovitele.   
V případě odkazu na konkrétní normu připouští zadavatel užití i jiného rovnocenného řešení. 
1=1,000 [A]</t>
  </si>
  <si>
    <t>Položka zahrnuje:  
- veškeré náklady spojené s montáží provizorního mostu  
Položka nezahrnuje:  
- x</t>
  </si>
  <si>
    <t>027412</t>
  </si>
  <si>
    <t>PROVIZORNÍ MOSTY - NÁJEMNÉ</t>
  </si>
  <si>
    <t>Nájem mostního provizoria dané délky s danou délkou přemostění a délkou rozpětí polí dle PD a šířky vozovky min. 5,25 m a chodníkem šířky min.1,5m. Mostní provizorium zatížitelnosti dle ČSN 73 6222 a dle PD. Včetně zábradlí nebo zábradelních výplní, případně zádržného systému, ložisek, dilatačních závěrů. MP včetně ocelové mostovky s úpravou pro přejezd vozidel dle požadavku ČSN 73 6201.     
Nájemné na celé období realizace akce včetně započtení všech požadavků kladených na pronájem konstrukce včetně jejího pojištění. 
V případě odkazu na konkrétní normu připouští zadavatel užití i jiného rovnocenného řešení. 
Celkem KPL celé nájemné požadované objednatelem a zhotovitelem za období jeho využití po celou dobu realizace akce a SO 183. Vše tak, že doba pronájmu je definována objednatelem a kalkulována zhotovitelem s tím že cena je definitivní. 
1=1,000 [A]</t>
  </si>
  <si>
    <t>Položka zahrnuje:  
- náklady na pronájem zařízení  
Položka nezahrnuje:  
- x</t>
  </si>
  <si>
    <t>027413</t>
  </si>
  <si>
    <t>PROVIZORNÍ MOSTY - DEMONTÁŽ</t>
  </si>
  <si>
    <t>Demontáž mostního provizoria dané délky s danou délkou přemostění a délkou rozpětí polí dle PD a šířky vozovky min. 5,25 m a chodníkem šířky min.1,5m. 
Rozpětí, délka provizorního mostu se uvažuje v PDPS 4*3,05=12,20m. 
Volná šířka mostního provizoria bude definována v RDS pro průjezd vozidel na dané komunikaci ověřené vlečnými křivkami. 
Mostní provizorium zatížitelnosti dle ČSN 73 6222 a dle PD. Včetně zábradlí nebo zábradelních výplní, případně zádržného systému, ložisek, dilatačních závěrů. MP včetně ocelové mostovky s úpravou pro přejezd vozidel dle požadavku ČSN 73 6201.    
Součástí montáže budou i případně konstrukce pro uložení na opěry mostu dle návrhu RDS dokumentace. Tyto konstrukce budou demontovány s odsouhlasením VTD dokumentace.  
Komplet demontáž mostní konstrukce vyrobené dle EN 1090 nebo ČSN EN 1090 jako mostní konstrukci včetně certifikátů. PKO mostní konstrukce bude dle PD PDPS a dle TKP 19B.  
Kompletní  demontáž mostní konstrukce včetně VTD dokumentace a dokladové dokumentace k mostní konstrukci.    
Celkem demontáž souboru mostního provizoria daných rozměrů a zatížitelnosti  demontáž s dodávkou celkem dle PDPS a upřesněnou o RDS dokumentaci zhotovitele. Celkem KPL celá demontáž a odstranění ze spodní stavby.     
Demontáž, doprava s odvozem a uložením dle požadavku zhotovitele je navržena  pomocí jeřábů s demontáží, předdemontáží, jeřábů nebo jinak dle předpokladu a návrhu zhotovitele. Veškeré práce s dopravou, demontáží a odstraněním mostního provizoria jsou v této položce včetně úpravy staveniště a jeho zajištění. Případně včetně dalších svislých DZ dle požadavku ČSN 73 6221 s vyznačením zatížitelnosti mostu nad rámec uvažovaných položek v tomto soupisu prací.    
Související konstrukce, práce a činnosti s demontáží mostního provizoria bude započtena do této položky. Zhotovitel zde zahrne veškeré pomocné konstrukce, činnosti, projednání tak aby provedl demontáž a odstranění mostní konstrukce z  projektované polohy dle PD PDPS a dle návrhu zhotovitele.   
Do této položky bude zahrnuto i případné pojištění dopravy a konstrukce po danou dobu realizace dle PD a požadavku zhotovitele.   
V případě odkazu na konkrétní normu připouští zadavatel užití i jiného rovnocenného řešení. 
1=1,000 [A]</t>
  </si>
  <si>
    <t>Položka zahrnuje:  
- veškeré náklady spojené s demontáží provizorního mostu  
Položka nezahrnuje:  
- x</t>
  </si>
  <si>
    <t>02911</t>
  </si>
  <si>
    <t>OSTATNÍ POŽADAVKY - GEODETICKÉ ZAMĚŘENÍ</t>
  </si>
  <si>
    <t>Položka v souladu se SOD a Obchodními podmínkami.   
cena za kompletní geodetické zaměření, vytyčení daného SO v průběhu realizace dle PD PDPS a požadavku zhotovitele atp.   
1=1,000 [A]</t>
  </si>
  <si>
    <t>Kompletní vypracování Plánu kontroly a údržby mostu dle požadavku PD odpovídajícího ke konkrétní mostní konstrukci tak, aby byl po celou dobu využití zajištěn jeho stav v použitelném stavu dle projektové dokumentace.  
Plán kontroly a údržby bude odsouhlasen objednatelem akce.  
1=1,000 [A]</t>
  </si>
  <si>
    <t>Položka v souladu se SOD a Obchodními podmínkami.   
cena za vypracování - RDS (realizační dokumentace stavby), případně za VTD a VVOK dokumentaci komplet dle požadavku SOD, objednatele a požadavku zhotovitele.   
1=1,000 [A]</t>
  </si>
  <si>
    <t>Kompletní práce geotechnika při založení konstrukce mostní provizorní konstrukce včetně případného návrhu založení, vyhodnocení, popisu, doporučení. 
Komplet odsouhlasení založení mostní konstrukce geotechnikem. 
Kompletní práce geotechnika vrámci tohoto SO" 
Celkem 1 kpl=1,000 [A]</t>
  </si>
  <si>
    <t>02953</t>
  </si>
  <si>
    <t>OSTATNÍ POŽADAVKY - HLAVNÍ MOSTNÍ PROHLÍDKA</t>
  </si>
  <si>
    <t>Práce prováděné oprávněnou osobou ve smyslu ČSN 73 6221 pro Hlavní mostní prohlídky a mající oprávnění nebo osvědčení k tomu realizovat prohlídky mostu daného typu od jeho výrobce nebo dle TP.    
1. HMP, HMP, soubor dle požadavku dokumentace DSP+PDPS, RDS a TP mostního provizoria do doby předání do užívání, včetně případného zadání do evidence mostů objednatele dle SOD (vše dle ČSN 73 6220, 736221 a 736222), projednání a odsouhlasení     
Prohlídka prováděny oprávněnou osobou dle ČSN 73 6221 a dle dodané konstrukce mostního provizoria.     
Vyhotovení protokolů a záznamů dle požadavku ČSN 73 6221 jako HMP,1.HMP, MMP, BMP. Vše předáváno v tištěné podobě včetně zadání do elektronické evidence mostů objednatele nebo dle pokynu objednatele dle SOD.  
HMP a 1. HMP sloužící pro uvedení mostu do provozu. 
Případný soubor MMP, BMP slouží k provozování mostu dle RDS a TP mostního provizoria. 
Kompletní práce související s 1. HMP, HMP, MMP, BMP zahrne zhotovitel do této položky. 
V případě odkazu na konkrétní normu připouští zadavatel užití i jiného rovnocenného řešení. 
Celkem - 1=1,000 [A]</t>
  </si>
  <si>
    <t>Položka zahrnuje :  
- úkony dle ČSN 73 6221  
- provedení hlavní mostní prohlídky oprávněnou fyzickou nebo právnickou osobou  
- vyhotovení záznamu (protokolu), který jednoznačně definuje stav mostu  
Položka nezahrnuje:  
- x</t>
  </si>
  <si>
    <t>11010</t>
  </si>
  <si>
    <t>VŠEOBECNÉ VYKLIZENÍ ZASTAVĚNÉHO ÚZEMÍ</t>
  </si>
  <si>
    <t>komplet odstranění všech drobných objektů v prostoru předpokládané polohy objektu SO 183 
celkem odstranění a vyklizení včetně odvozu, uložení s případnou likvidací a poplatkem - pod mostem, před a za mostem. Práce zahrnují i řešení kontejnerů na daný materiál a jejich přemístění dle požadavku.""  
Celkem před mostem a za mostem - 427,0+168,0=595,000 [A]</t>
  </si>
  <si>
    <t>Položka zahrnuje:  
 odstranění všech překážek pro uskutečnění stavby  
Položka nezahrhuje:  
- x</t>
  </si>
  <si>
    <t>Položka zahrnuje veškerou manipulaci s vybouranou sutí a s vybouranými hmotami vč. uložení na skládku. Nezahrnuje poplatek za skládku, který se vykazuje v položce 0141**    
celkem vozovka před mostem - 0,15*262,0+0,15*262,0=78,600 [A] 
celkem vozovka za mostem - 0,15*84,0+0,15*84,0=25,200 [B] 
celkem chodník před mostem - 0,15*56,0+0,15*56,0=16,800 [C] 
celkem chodník za mostem - 0,15*47,0+0,15*47,0=14,100 [D] 
Celkem: A+B+C+D=134,700 [E]</t>
  </si>
  <si>
    <t>11333</t>
  </si>
  <si>
    <t>ODSTRANĚNÍ PODKLADU ZPEVNĚNÝCH PLOCH S ASFALT POJIVEM</t>
  </si>
  <si>
    <t>Položka zahrnuje veškerou manipulaci s vybouranou sutí a s vybouranými hmotami vč. uložení na skládku. Nezahrnuje poplatek za skládku, který se vykazuje v položce 0141**    a nebo 0141** 
celkem ložná vrstva - ACL 22+ tl 100mm  
celkem před mostem - 1,05*(147,5)*0,1=15,488 [A] 
celkem za mostem - 1,05*(49,0)*0,1=5,145 [B] 
Celkem: A+B=20,633 [C]</t>
  </si>
  <si>
    <t>Položka zahrnuje veškerou manipulaci s vybouranou sutí a s vybouranými hmotami vč. uložení na skládku. Nezahrnuje poplatek za skládku, který se vykazuje v položce 0141**    a nebo 0141** 
celkem zámková dlažba před a za mostem 
celkem chodník před mostem - 56,0*0,06=3,360 [A] 
celkem chodník za mostem - 47,0*0,06=2,820 [B] 
Celkem: A+B=6,180 [C]</t>
  </si>
  <si>
    <t>11351</t>
  </si>
  <si>
    <t>ODSTRANĚNÍ ZÁHONOVÝCH OBRUBNÍKŮ</t>
  </si>
  <si>
    <t>Položka zahrnuje veškerou manipulaci s vybouranou sutí a s vybouranými hmotami vč. uložení na skládku. Nezahrnuje poplatek za skládku, který se vykazuje v položce 0141**    
celkem rozebrání obrubníků před mostem - 38,0=38,000 [A] 
celkem rozebrání obrubníků za mostem - 18,0=18,000 [B] 
Celkem: A+B=56,000 [C]</t>
  </si>
  <si>
    <t>11352</t>
  </si>
  <si>
    <t>ODSTRANĚNÍ CHODNÍKOVÝCH A SILNIČNÍCH OBRUBNÍKŮ BETONOVÝCH</t>
  </si>
  <si>
    <t>Položka zahrnuje veškerou manipulaci s vybouranou sutí a s vybouranými hmotami vč. uložení na skládku. Nezahrnuje poplatek za skládku, který se vykazuje v položce 0141**    
celkem rozebrání obrubníků před mostem - 37,0=37,000 [A] 
celkem rozebrání obrubníků za mostem - 20,0=20,000 [B] 
Celkem: A+B=57,000 [C]</t>
  </si>
  <si>
    <t>Položka nezahrnuje poplatek za uložení a zahrnuje uložení na skládku.   
Frézovaný materiál bude uložen na trvalou skládku zhotovitele dle jeho návrhu s poplatkem v jeho režii se zahrnutím poplatku do této položky. (bude čerpána položka dle skutečného množství)" 
"celkem odstranění ACO 16+ tl 60 mm  
celkem vozovka obrusné vrstvy " 
celkem před mostem - 1,05*(147,5)=154,875 [A] 
celkem za mostem - 1,05*(49,0)=51,450 [B] 
Celkem: A+B=206,325 [C]</t>
  </si>
  <si>
    <t>Položka zahrnuje pouze sejmutí s převozem na trvalou a nebo dočasnou skládku dle PD a požadavku objednatele akce.   
Uložení zahrnuto v položce 17120, poplatek za případné uložení v položce 0141**   
celkem sejmutí a odstranění před mostem - 0,15*363,0=54,450 [A] 
celkem sejmutí a odstranění za mostem - 0,15*120,0=18,000 [B] 
Celkem: A+B=72,450 [C]</t>
  </si>
  <si>
    <t>12373</t>
  </si>
  <si>
    <t>ODKOP PRO SPOD STAVBU SILNIC A ŽELEZNIC TŘ. I</t>
  </si>
  <si>
    <t>Nezahrnuje uložení uložení na skládku.    
Poplatek za uložení v samostatné položce 0141**   
celkem násypu komunikace před mostem - 0,75*0,5*(264,0+262,0)=197,250 [A] 
celkem násypu komunikace za mostem - 0,75*0,5*(65,0+84,0)=55,875 [B] 
Celkem: A+B=253,125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</si>
  <si>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</si>
  <si>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celkem položka 17180 - 253,125=253,125 [A] 
celkem položka 17411 - 192,0=192,000 [B] 
celkem položka 18230 - 72,45=72,450 [C] 
Celkem: A+B+C=517,575 [D]</t>
  </si>
  <si>
    <t>12920</t>
  </si>
  <si>
    <t>ČIŠTĚNÍ KRAJNIC OD NÁNOSU</t>
  </si>
  <si>
    <t>Zahrnuje uložení na skládku.    
Nezahrnuje poplatek za skládku, který se vykazuje v položce 0141**    
celkem odstranění krajnic   
celkem odstranění krajnic provizorní komunikace před mostem - 0,15*(25,0+81,5)=15,975 [A] 
celkem odstranění krajnic provizorní komunikace za mostem - 0,15*(5,5+30,5)=5,400 [B] 
celkem odstranění krajnic provizorní komunikace před mostem - 0,15*(25,0+81,5)=15,975 [C] 
celkem odstranění krajnic provizorní komunikace za mostem - 0,15*(5,5+30,5)=5,400 [D] 
Celkem: A+B+C+D=42,750 [E]</t>
  </si>
  <si>
    <t>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</si>
  <si>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Uložení není zahrnuto v položce. Zahrnuto v polžce 17120. Poplatek za uložení v samostatné položce 0141**   
celkem výkop pro opěru a křídla 01 - 3,5*9,0+0,5*3,5*3,0*2+3,5*4,0*2+3,5*0,5*2*2,0=77,000 [A] 
celkem výkop pro opěru a křídla 02 - 5,5*9,0+0,5*3,5*3,0*2+5,5*4,0*2+5,5*0,5*2*2,0=115,000 [B] 
Celkem: A+B=192,000 [C]</t>
  </si>
  <si>
    <t>Uložení není zahrnuto v položce. Zahrnuto v polžce 17120. Poplatek za uložení v samostatné položce 0141**   
celkem vytěžení zásypu za opěrou 01 - 1,2*(9,0-1,0-1,0)+1,2*3,0*2+1,0*1,0*2=17,600 [A] 
celkem vytěžení zásypu za opěrou 02 - 2,5*(9,0-1,0-1,0)+2,5*3,0*2+2,5*1,0*2=37,500 [B] 
výměna podloží pod komunikací před mostem (odsouhlsení TDS) - 0,5*0,5*(3,6+2,6)*(9,0+1,0+3,0+3,0+0,5+0,5)=26,350 [C] 
výměna podloží pod komunikací za mostem (odsouhlsení TDS) - 0,5*0,5*(3,6+2,6)*(9,0+1,0+3,0+3,0+0,5+0,5)=26,350 [D] 
Celkem: A+B+C+D=107,800 [E]</t>
  </si>
  <si>
    <t>Uložení na trvalou nebo dočasnou skládku dle položek. Trvalá skládka s poplatkem v samostatné položce 0141* a dočasná v režii zhotovitele.    
celkem položka 11332 - trvalá skládka - 134,70=134,700 [A] 
celkem položka 12110 - dočasná skládka - 72,45=72,450 [B] 
celkem položka 12373 - dočasná skládka - 253,125=253,125 [C] 
celkem položka 12920 - trvalá skládka - 42,75=42,750 [D] 
celkem položka 13173.A - dočasná skládka - 192,0=192,000 [E] 
celkem položka 13173.B - trvlá skládka - 107,80=107,800 [F] 
Celkem: A+B+C+D+E+F=802,825 [G]</t>
  </si>
  <si>
    <t>17180</t>
  </si>
  <si>
    <t>ULOŽENÍ SYPANINY DO NÁSYPŮ Z NAKUPOVANÝCH MATERIÁLŮ</t>
  </si>
  <si>
    <t>celkem násyp provizorní komunikace z vhodné zeminy dle ČSN 73 6133 a TKP4 
V případě odkazu na konkrétní normu připouští zadavatel užití i jiného rovnocenného řešení. 
celkem násypu komunikace před mostem - 0,75*0,5*(264,0+262,0)=197,250 [A] 
celkem násypu komunikace za mostem - 0,75*0,5*(65,0+84,0)=55,875 [B] 
Celkem: A+B=253,125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</si>
  <si>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</si>
  <si>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</si>
  <si>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</si>
  <si>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celkem zpětný zásyp výkopu pro opěru a křídla 01 - 3,5*9,0+0,5*3,5*3,0*2+3,5*4,0*2+3,5*0,5*2*2,0=77,000 [A] 
celkem zpětný zásyp pro opěru a křídla 02 - 5,5*9,0+0,5*3,5*3,0*2+5,5*4,0*2+5,5*0,5*2*2,0=115,000 [B] 
Celkem: A+B=192,000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</si>
  <si>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</si>
  <si>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18230</t>
  </si>
  <si>
    <t>ROZPROSTŘENÍ ORNICE V ROVINĚ</t>
  </si>
  <si>
    <t>získání zeminy v položce 12573   
celkem uvedení ploch do původního stavu před mostem - 0,15*363,0=54,450 [A] 
celkem uvedení ploch do původního stavu za mostem - 0,15*120,0=18,000 [B] 
Celkem: A+B=72,450 [C]</t>
  </si>
  <si>
    <t>Položka zahrnuje:  
- nutné přemístění ornice z dočasných skládek vzdálených do 50m  
- rozprostření ornice v předepsané tloušťce v rovině a ve svahu do 1:5</t>
  </si>
  <si>
    <t>celkem uvedení ploch do původního stavu před mostem - 363,0=363,000 [A] 
celkem uvedení ploch do původního stavu za mostem - 120,0=120,000 [B] 
Celkem: A+B=483,000 [C]</t>
  </si>
  <si>
    <t>184E2</t>
  </si>
  <si>
    <t>PŘESAZOVÁNÍ STROMŮ</t>
  </si>
  <si>
    <t>celkem přesazení stávajících jehličnatých stromů z prostoru objektu SO 183 na vedlejší pozemek s určenou polohou vlastníka stromů. 
celkem - 4+4=8,000 [A]</t>
  </si>
  <si>
    <t>Položka  zahrnuje:  
-  vykopání na původním místě  
- hloubení jamek pro nové osazení (min. rozměry pro stromy 50/50/50cm) s event. výměnou půdy, s hnojením anorganickým hnojivem a přídavkem organického hnojiva min. 5kg pro stromy  
- zálivku  
-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t>
  </si>
  <si>
    <t>Svislé konstrukce</t>
  </si>
  <si>
    <t>33311</t>
  </si>
  <si>
    <t>MOSTNÍ OPĚRY A KŘÍDLA Z DÍLCŮ BETON</t>
  </si>
  <si>
    <t>celkem opěry a křídla z prefabrikovaných dílců zbetonu C25/30- XF2,XD1 a dále dle RDS dokumentace   
Montáž, s přesunem z inventáře zhotovitele, nájem po celou dobu využití SO 183, demontáž s přesunem a uložením dle požadavku zhotovitele. 
celkem opěra 01 a její křídla - 3,0*1,0*0,21*(3*7+3)+3,0*1,0*0,21*2*7=23,940 [A] 
celkem opěra 02 a její křídla -  3,0*1,0*0,21*(3*7+3)+3,0*1,0*0,21*2*7=23,940 [B] 
Celkem: A+B=47,880 [C]</t>
  </si>
  <si>
    <t>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</si>
  <si>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Vodorovné konstrukce</t>
  </si>
  <si>
    <t>45152</t>
  </si>
  <si>
    <t>PODKLADNÍ A VÝPLŇOVÉ VRSTVY Z KAMENIVA DRCENÉHO</t>
  </si>
  <si>
    <t>Celkem sanace základové spáry opěr a křídel a celkem sanace pod komunikací na předpolích. Zhotovitelem bude navržen vhodný materiál ze štěrkodrti dle ČSN 73 6133 a TKP4. § 
V případě odkazu na konkrétní normu připouští zadavatel užití i jiného rovnocenného řešení. 
Jedná se o předpokládané kubatury prací dle PDPS. Skutečné množství prací bude upřesněno dle skutečného tvaru spodní stavby navrženého v RDS dle skutečného typu nosné konstrukce mostního provizoria a způsobu jeho montáže. Jedná se o maximální možné množství kubatury této položky. Čerpání položky bude dle skutečného množství provedených prací na základě zápisu ve stavebním deníku a schválení TDI." 
výměna podloží pod komunikací před mostem (odsouhlsení TDS) - 0,5*0,5*(3,6+2,6)*(9,0+1,0+3,0+3,0+0,5+0,5)= 
výměna podloží pod komunikací za mostem (odsouhlsení TDS) - 0,5*0,5*(3,6+2,6)*(9,0+1,0+3,0+3,0+0,5+0,5)=26,350 [B] 
Celkem: A+B=</t>
  </si>
  <si>
    <t>Položka zahrnuje:  
- dodávku předepsaného kameniva  
- mimostaveništní a vnitrostaveništní dopravu a jeho uložení  
- není-li v zadávací dokumentaci uvedeno jinak, jedná se o nakupovaný materiál  
Položka nezahrnuje:  
- x</t>
  </si>
  <si>
    <t>45852</t>
  </si>
  <si>
    <t>VÝPLŇ ZA OPĚRAMI A ZDMI Z KAMENIVA DRCENÉHO</t>
  </si>
  <si>
    <t>Plocha odečtena z grafického systému AutoCAD.  
Zásyp za opěrami dle ČSN 73 6244 na dané ID dle materiálu  
V případě odkazu na konkrétní normu připouští zadavatel užití i jiného rovnocenného řešení. 
celkem zásyp za opěrou 01 - 1,2*(9,0-1,0-1,0)+1,2*3,0*2+1,0*1,0*2=17,600 [A] 
celkem zásyp za opěrou 02 - 2,5*(9,0-1,0-1,0)+2,5*3,0*2+2,5*1,0*2=37,500 [B] 
Celkem: A+B=55,100 [C]</t>
  </si>
  <si>
    <t>celkem vozovka před mostem - 0,15*262,0+0,15*262,0=78,600 [A] 
celkem vozovka za mostem - 0,15*84,0+0,15*84,0=25,200 [B] 
celkem chodník před mostem - 0,15*56,0+0,15*56,0=16,800 [C] 
celkem chodník za mostem - 0,15*47,0+0,15*47,0=14,100 [D] 
Celkem: A+B+C+D=134,700 [E]</t>
  </si>
  <si>
    <t>56930</t>
  </si>
  <si>
    <t>ZPEVNĚNÍ KRAJNIC ZE ŠTĚRKODRTI</t>
  </si>
  <si>
    <t>celkem odstranění krajnic provizorní komunikace před mostem - 0,15*(25,0+81,5)=15,975 [A] 
celkem odstranění krajnic provizorní komunikace za mostem - 0,15*(5,5+30,5)=5,400 [B] 
Celkem: A+B=21,375 [C]</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</si>
  <si>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</si>
  <si>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56933</t>
  </si>
  <si>
    <t>ZPEVNĚNÍ KRAJNIC ZE ŠTĚRKODRTI TL. DO 150MM</t>
  </si>
  <si>
    <t>celkem odstranění krajnic provizorní komunikace před mostem - (25,0+81,5)=106,500 [A] 
celkem odstranění krajnic provizorní komunikace za mostem - (5,5+30,5)=36,000 [B] 
Celkem: A+B=142,500 [C]</t>
  </si>
  <si>
    <t>572121</t>
  </si>
  <si>
    <t>INFILTRAČNÍ POSTŘIK ASFALTOVÝ DO 1,0KG/M2</t>
  </si>
  <si>
    <t>dle PD - PI-E - 0,8 kg/m2  
celkem komunikace před mostem - 1,05*147,5=154,875 [A] 
celkem komunikace za mostem - 1,05*49,0=51,450 [B] 
Celkem: A+B=206,325 [C]</t>
  </si>
  <si>
    <t>572221</t>
  </si>
  <si>
    <t>SPOJOVACÍ POSTŘIK Z ASFALTU DO 1,0KG/M2</t>
  </si>
  <si>
    <t>dle PD - PS-E - 0,6 kg/m2  
celkem pod ACO 
celkem před mostem - 1,05*(147,5)=154,875 [A] 
celkem za mostem - 1,05*(49,0)=51,450 [B] 
celkem pod ACL 
celkem před mostem - 1,05*(147,5)=154,875 [C] 
celkem za mostem - 1,05*(49,0)=51,450 [D] 
Celkem: A+B+C+D=412,650 [E]</t>
  </si>
  <si>
    <t>574A56</t>
  </si>
  <si>
    <t>ASFALTOVÝ BETON PRO OBRUSNÉ VRSTVY ACO 16+ TL. 60MM</t>
  </si>
  <si>
    <t>celkem ACO 16+ tl 60 mm  
celkem vozovka obrusné vrstvy  
celkem před mostem - 1,05*(147,5)=154,875 [A] 
celkem za mostem - 1,05*(49,0)=51,450 [B] 
Celkem: A+B=206,325 [C]</t>
  </si>
  <si>
    <t>574C08</t>
  </si>
  <si>
    <t>ASFALTOVÝ BETON PRO LOŽNÍ VRSTVY ACL 22+, 22S</t>
  </si>
  <si>
    <t>celkem ložná vrstva - ACL 22+ tl 100mm  
celkem před mostem - 1,05*(147,5)*0,1=15,488 [A] 
celkem za mostem - 1,05*(49,0)*0,1=5,145 [B] 
Celkem: A+B=20,633 [C]</t>
  </si>
  <si>
    <t>celkem chodník před mostem - 56,0-1,28=54,720 [A] 
celkem chodník za mostem - 47,0=47,000 [B] 
Celkem: A+B=101,720 [C]</t>
  </si>
  <si>
    <t>582614</t>
  </si>
  <si>
    <t>KRYTY Z BETON DLAŽDIC SE ZÁMKEM BAREV TL 60MM DO LOŽE Z KAM</t>
  </si>
  <si>
    <t>celkem vodící linie, varovný a signální pás dle požadavku vyklášky č. 398/2009Sb s materiálem dle NV 163/2002 Sb. 
celkem chodník před mostem - 0,4*3,2=1,280 [A]</t>
  </si>
  <si>
    <t>9111A2</t>
  </si>
  <si>
    <t>ZÁBRADLÍ SILNIČNÍ S VODOR MADLY - MONTÁŽ S PŘESUNEM (BEZ DODÁVKY)</t>
  </si>
  <si>
    <t>celkem konstrukce zábradlí s osazením dle dokumentace PDPS vč. kotvení, patky, zábradlí, pko atp. Celkem komplet s upřesněním v RDS.   
celkem před mostem - 1,5+10,0=11,500 [A] 
celkem za mostem - 4,0+1,5+10,0=15,500 [B] 
Celkem: A+B=27,000 [C]</t>
  </si>
  <si>
    <t>Položka zahrnuje:  
- dopravu demontovaného zařízení z dočasné skládky  
- jeho montáž a osazení na určeném místě včetně všech nutných konstrukcí a prací  
- nutnou opravu poškozených částí, opravu nátěrů  
- případnou náhradu zničených částí  
Položka nezahrnuje:  
- kompletní novou PKO</t>
  </si>
  <si>
    <t>9111A3</t>
  </si>
  <si>
    <t>ZÁBRADLÍ SILNIČNÍ S VODOR MADLY - DEMONTÁŽ S PŘESUNEM</t>
  </si>
  <si>
    <t>Položka zahrnuje:  
- demontáž a odstranění zařízení  
- jeho odvoz na předepsané místo  
Položka nezahrnuje:  
- x</t>
  </si>
  <si>
    <t>9111A9</t>
  </si>
  <si>
    <t>ZÁBRADLÍ SILNIČNÍ S VODOR MADLY - NÁJEM</t>
  </si>
  <si>
    <t>celkem konstrukce zábradlí s osazením dle dokumentace PDPS vč. kotvení, patky, zábradlí, pko atp. Celkem komplet s upřesněním v RDS.   
"celkem po celou dobu akce a realizace SO 183 - předpoklad 6 měsíců.  
Delší doba bude pak zahrnuta zhotovitelem do této položky komplet bez nároku na vícepráce. 
Doba nájmu se mimo jiné uvažuje od dne zprovoznění, užívání SO 183 a do doby ukončení provozu na jeho konstrukci." 
celkem před mostem - (1,5+10,0)*(30*3+31*3)=2 104,500 [A] 
celkem za mostem - (4,0+1,5+10,0)*(30*3+31*3)=2 836,500 [B] 
Celkem: A+B=4 941,000 [C]</t>
  </si>
  <si>
    <t>Položka zahrnuje:  
- denní sazbu za pronájem zařízení  
Položka nezahrnuje:  
-x  
Způsob měření:  
- počet měrných jednotek se určí jako součin délky zařízení a počtu dnů použití</t>
  </si>
  <si>
    <t>911EC2</t>
  </si>
  <si>
    <t>SVODIDLO BETON, ÚROVEŇ ZADRŽ H2 VÝŠ 1,1M - MONTÁŽ S PŘESUNEM (BEZ DODÁVKY)</t>
  </si>
  <si>
    <t>Celkem betonová svodidla s třídou hadržení H1 výšky min 1,1m 
celkem před mostem - 4,0*(7+10)=68,000 [A] 
celkem za mostem - 4,0*(4+3)=28,000 [B] 
Celkem: A+B=96,000 [C]</t>
  </si>
  <si>
    <t>Položka zahrnuje:  
- dopravu zařízení   
- jeho montáž a osazení na určeném místě včetně všech nutných konstrukcí a prací  
- nutnou opravu poškozených částí, opravu nátěrů  
- případnou náhradu zničených částí  
Položka nezahrnuje:  
- podkladní vrstvu  
Způsob měření:  
- vykazuje se délka svodidla v základní výšce, délka náběhů se nezapočítává</t>
  </si>
  <si>
    <t>911EC3</t>
  </si>
  <si>
    <t>SVODIDLO BETON, ÚROVEŇ ZADRŽ H2 VÝŠ 1,1M - DEMONTÁŽ S PŘESUNEM</t>
  </si>
  <si>
    <t>911EC9</t>
  </si>
  <si>
    <t>SVODIDLO BETON, ÚROVEŇ ZADRŽ H2 VÝŠ 1,1M - NÁJEM</t>
  </si>
  <si>
    <t>Celkem betonová svodidla s třídou hadržení H1 výšky min 1,1m 
celkem po celou dobu akce a realizace SO 183 - předpoklad 6 měsíců.  
Delší doba bude pak zahrnuta zhotovitelem do této položky komplet bez nároku na vícepráce. 
Doba nájmu se mimo jiné uvažuje od dne zprovoznění, užívání SO 183 a do doby ukončení provozu na jeho konstrukci. 
celkem před mostem - 4,0*(7+10)*(3*30+3*31)=12 444,000 [A] 
celkem za mostem - 4,0*(4+3)*(3*30+3*31)=5 124,000 [B] 
Celkem: A+B=17 568,000 [C]</t>
  </si>
  <si>
    <t>917211</t>
  </si>
  <si>
    <t>ZÁHONOVÉ OBRUBY Z BETONOVÝCH OBRUBNÍKŮ ŠÍŘ 50MM</t>
  </si>
  <si>
    <t>celkem obnova obrubníků před mostem - 38,0=38,000 [A] 
celkem obnova obrubníků za mostem - 18,0=18,000 [B] 
Celkem: A+B=56,000 [C]</t>
  </si>
  <si>
    <t>917224</t>
  </si>
  <si>
    <t>SILNIČNÍ A CHODNÍKOVÉ OBRUBY Z BETONOVÝCH OBRUBNÍKŮ ŠÍŘ 150MM</t>
  </si>
  <si>
    <t>celkem obnova obrubníků před mostem - 37,0=37,000 [A] 
celkem obnova obrubníků za mostem - 20,0=20,000 [B] 
Celkem: A+B=57,000 [C]</t>
  </si>
  <si>
    <t>54</t>
  </si>
  <si>
    <t>celkem v místě napojení před a za mostem - 15,0+10,0=25,000 [A]</t>
  </si>
  <si>
    <t>55</t>
  </si>
  <si>
    <t>SO 203</t>
  </si>
  <si>
    <t>MOST EV. Č.311-014</t>
  </si>
  <si>
    <t>poplatky za uložení zemin a přebytků výkopku - skládka dle zadávacích podmínek v režii dodavatele s poplatkem a evidencí   
poplatky za uložení zemin a přebytků výkopku   
celkem položka - 12573 - -62.162 m3=-62,162 [A] 
celkem položka - 17120 - 135.67=135,670 [B] 
Celkem: A+B=73,508 [C]</t>
  </si>
  <si>
    <t>celkem položka - 96616- 2.5*25.096=62,740 [A] 
celkem položka - 97816 - 2.5*14.008=35,020 [B] 
Celkem: A+B=97,760 [C]</t>
  </si>
  <si>
    <t>"poplatky za uložení materiálů na bázi asfaltových. dehtových izolací. elastomerových a pryžových ložisek - skládka dle zadávacích podmínek v režii dodavatele s poplatkem a evidencí.   
celkem položka 97817 - 0.01*2.2*123=2,706 [A]  
celkem položka 11313 - 2.910*2.4=6,984 [B] 
Celkem: A+B=9,690 [C]</t>
  </si>
  <si>
    <t>Položka zahrnuje kompletní DIO  během provozování objektu SO 203 a realizaci SOuvisejících stavebních objektů dané akce. 
Kompletní soustava, sobour svislého a vodorvného dorpavního značení po celou dobu realizace včetně montáže, pronájmu, demontáže odvozu, údržby, aktualizace.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203.     
Soustava DZ a řízení dopravy na staveništi.  
DIO bude předmětem návrhu a zajištění zhotovitele akce.    
1=1,000 [A]</t>
  </si>
  <si>
    <t>zajištění osvětlení reklamního poutače 
1=1,000 [A]</t>
  </si>
  <si>
    <t>Kompletní práce doplňkvé diagnostiky nosné konstrukce a spodní stavby mostu s vazbou na navrhovanou opravu mostu. Tedy 
Mechanické, fyzikální a chemické vlastnosti betonových konstrukcí s vazbou na navržený rozsah prací. 
1=1,000 [A]</t>
  </si>
  <si>
    <t>Základní průzkum konstrukce vozovky a konstrukce izolace, ochrany izolace na stávajícím mostě v podobě provedení Akreditované zkoušky se stanovením Polycyklických aromatických uhlovodíků (PAU) v asfaltových směsích a materiálech dle vyhlášky č. 130/2019 Sb.  
Na základě dané zkoušky bude u SO 207 a to položky, položky 11333 a 97817 rozhodnuto o tom, zda se jedná nebo nejedná o nebezpečný odpad. V případě že ano, zhotovitel uloží daný materiál na skládku s poplatkem vrámci položky 01413* dané množství jako nebezpečný odpad. V případě že nikoliv, provede uložení daného množství na skládku s poplatkem vrámci položky 01412*. Celá tato problematika bude pak řešena jako ZBV. 
1=1,000 [A]</t>
  </si>
  <si>
    <t>vytyčovací práce + cena za vytyčení prostorové polohy stavby před jejím zahájením odborně způsobilými osobami. Kompletní geodetické práce na vytyčení vytyčovaných bodů definovaného objektu v rozsahu PD a TKP.   
celkem včetně geodetického sledování kosntrukce v průběhu výstavby a po dokončení stavby dle TZ    
cena za zaměření skutečného provedení stavby výškopisné i polohopisné je zahrnuto ve všeobecných položkách - položka 02910   
celkem včetně ochrany vytyčovacích a vytyčovaných bodů   
Celkem rozsah dle požadavku dle PD a požadavku objednatele.   
1=1,000 [A]</t>
  </si>
  <si>
    <t>029412</t>
  </si>
  <si>
    <t>OSTATNÍ POŽADAVKY - VYPRACOVÁNÍ MOSTNÍHO LISTU</t>
  </si>
  <si>
    <t>Mostní list na objekt včetně zadání do el. evidence mostu objednatele a správce (vše dle ČSN 73 6220. 736221 a 736222) dle SOD objednatele. vč. plánu údržby mostu   
V případě odkazu na konkrétní normu připouští zadavatel užití i jiného rovnocenného řešení. 
1=1,000 [A]</t>
  </si>
  <si>
    <t>celkem dle požadavku zhotovitele a objednatele dle SOD a v daném počtu Dokumentace skutečného provedení stavby v tištění a el. podobě.  
Rozsah prací je dfinován SOD akce mezi objednatelem a dodavatelem stavby.  
DSPS dokumentace pro SO 203 
Celkem včetně statického výpočtu zatížitelnosti dle ČSN 73 6222. 
V případě odkazu na konkrétní normu připouští zadavatel užití i jiného rovnocenného řešení. 
1=1,000 [A]</t>
  </si>
  <si>
    <t>Kompletní práce geotechnika při řešení pažení a výkopů, návrhu, dopřesnění, vyhodnocení, popisu, doporučení. 
Komplet odsouhlasení zapažení mostní konstrukce geotechnikem. 
Kompletní práce geotechnika vrámci tohoto SO 
1=1,000 [A]</t>
  </si>
  <si>
    <t>Dokumentace bude požadovaná  (počet výtisků. paré a CD v el. podobě dle požadavku PD. dodavatele a objednatele) objednatelem včetně dokumentace v elektronické podobě na CD.   
1. HMP včetně zadání do el. evidence mostu objednatele a správce (vše dle ČSN 73 6220. 736221 a 736222). projednání a odsouhlasení dle SOD zhotovitele  
V případě odkazu na konkrétní normu připouští zadavatel užití i jiného rovnocenného řešení.  
1=1,000 [A]</t>
  </si>
  <si>
    <t>celkem vyklizení prostoru pod mostem a kolem křídel od nečistot. náletových dřevin suti. předmětů vzniklých při realizaci akce komplet včetně odvozu. likvidace atp.   
139 m2=139,000 [A]</t>
  </si>
  <si>
    <t>11090</t>
  </si>
  <si>
    <t>VŠEOBECNÉ VYKLIZENÍ OSTATNÍCH PLOCH</t>
  </si>
  <si>
    <t>kompletní vyčištění dutin nosné konstrukce, uložení na skládku s poplatkem a likvidací v režii zhotovitele  
plocha je dána půdorysnou plochou dutin n.k. -   
9*13.6*0.7=85,680 [A]</t>
  </si>
  <si>
    <t>11313</t>
  </si>
  <si>
    <t>ODSTRANĚNÍ KRYTU ZPEVNĚNÝCH PLOCH S ASFALTOVÝM POJIVEM</t>
  </si>
  <si>
    <t>včetně odvozu na skládku dle požadavku objednatele a dle PD akce do dodavatelem určené vzdálenosti   
Uložení je zahrnuto v položce. poplatek za uložení v samostatné položce 0141***   
Asfaltová plocha před opěrou O1 vpravo-0.15*19.4=2,910 [A]</t>
  </si>
  <si>
    <t>včetně odvozu na skládku dle požadavku objednatele a dle PD akce do dodavatelem určené vzdálenosti   
položka nezahrnuje poplatek za uložení a zahrnuje uložení na skládku. poplatek za uložení v položce 0141***   
odstranění vozovkových vrstev před opěrou O1-SO203-46*0.54=24,840 [A]   SO104 46*0.54=24,840 [B] 
Celkem: A-B=0,000 [C]</t>
  </si>
  <si>
    <t>položka je včetně poplatku za skládku 
betonová dlažba na předmostí O2-0.25*12.6=3,150 [A]</t>
  </si>
  <si>
    <t>Odstranění betonových obrubníků vlevo za mostem 3,0 m=3,000 [A], položka včetně poplatku za skládku</t>
  </si>
  <si>
    <t>frézování komunikace před opěrou O1-SO203 148*0.11=16,280 [A]  SO104 148*0.11=16,280 [B] 
Celkem: A-B=0,000 [C]</t>
  </si>
  <si>
    <t>Položka zahrnuje pouze sejmutí s převozem na trvalou a nebo dočasnou skládku dle PD a požadavku objednatele akce.   
Uložení zahrnuto v položce 17120. poplatek za případné uložení v položce 0141**   
O1 vlevo- 65*0.15=9,750 [A] 
O2 vlevo- 12.8*0.15=1,920 [B] 
O2 vpravo-20.4*0.15=3,060 [C] 
Celkem: A+B+C=14,730 [D]</t>
  </si>
  <si>
    <t>Třída těžitelnosti je uvažována dle ČSN 73 3050. Tato třída těžitelnosti odpovídá třídě I. dle ČSN 73 6133 a TKP 4- 2005.   
V případě odkazu na konkrétní normu připouští zadavatel užití i jiného rovnocenného řešení. 
Vykopávky z mezideponie vhodné zeminy k danému účelu obsypu. zásypu a ohumusování. ""  
18222 - 98.20=98,200 [A] 
17511 - 49.936=49,936 [B] 
Celkem: A+B=148,136 [C]</t>
  </si>
  <si>
    <t>Třída těžitelnosti je uvažována dle ČSN 73 3050. Tato třída těžitelnosti odpovídá třídě I. dle ČSN 73 6133 a TKP 4- 2005.   
V případě odkazu na konkrétní normu připouští zadavatel užití i jiného rovnocenného řešení. 
Uložení není zahrnuto v položce. Zahrnuto v položce 17120. Poplatek za uložení v samostatné položce 0141**   
opěra O1-2.3*8+1.6*3+3.5*10.2+2.2*9.4=79,580 [A] 
opěra O2-1.45*14.8+2.2*7.0=36,860 [B] 
Celkem: A+B=116,440 [C]</t>
  </si>
  <si>
    <t>hloubení rýhy pro potrubí z uliční vpusti 1.5*1.5*2=4,500 [A]</t>
  </si>
  <si>
    <t>12110 - 14.73 m3=14,730 [A] 
13173 - 116.44 m3=116,440 [B] 
13273 - 4.5 m3=4,500 [C] 
Celkem: A+B+C=135,670 [D]</t>
  </si>
  <si>
    <t>17481</t>
  </si>
  <si>
    <t>ZÁSYP JAM A RÝH Z NAKUPOVANÝCH MATERIÁLŮ</t>
  </si>
  <si>
    <t>zásyp potrubí z nakupovaných materiálů-0.6*1.5*2=1,800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</si>
  <si>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</si>
  <si>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17511</t>
  </si>
  <si>
    <t>OBSYP POTRUBÍ A OBJEKTŮ SE ZHUTNĚNÍM</t>
  </si>
  <si>
    <t>zásyp základu a líce křídla opěry O1-3.7*4.0+1.7*6.5+0.626*4,0=28,354 [A] 
zásyp křídel opěry O2-3.06*1.7+7.6*1.8=18,882 [B] 
zásyp potrubí-0.9*1.5*2=2,700 [C] 
Celkem: A+B+C=49,936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</si>
  <si>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</si>
  <si>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O1. - 17,0 m=17,000 [A] 
O2. - 16,7 m=16,700 [B] 
Celkem: A+B=33,700 [C]</t>
  </si>
  <si>
    <t>celkem pro obnovu ohumusování  
O1 vlevo- 65,0=65,000 [A] 
O2 vlevo- 12.8=12,800 [B] 
O2 vpravo-20.4=20,400 [C] 
Celkem: A+B+C=98,200 [D]</t>
  </si>
  <si>
    <t>18222</t>
  </si>
  <si>
    <t>ROZPROSTŘENÍ ORNICE VE SVAHU V TL DO 0,15M</t>
  </si>
  <si>
    <t>získání zeminy v položce 12573   
celkem pro obnovu ohumusování   
O1 vlevo- 65,0=65,000 [A] 
O2 vlevo- 12.8=12,800 [B] 
O2 vpravo-20.4=20,400 [C] 
Celkem: A+B+C=98,200 [D]</t>
  </si>
  <si>
    <t>celkem pro obnovu ohumusování   
O1 vlevo- 65,0=65,000 [A] 
O2 vlevo- 12.8=12,800 [B] 
O2 vpravo-20.4=20,400 [C] 
Celkem: A+B+C=98,200 [D]</t>
  </si>
  <si>
    <t>18482</t>
  </si>
  <si>
    <t>OCHRANA OBJEKTŮ BEDNĚNÍM</t>
  </si>
  <si>
    <t>Ochrana kapličky vlevo za mostem a kříže vpravo před mostem v prostoru staveniště. Je uvažováno s ochranou objektů dřevěným bedněním nebo ochrannou sítí. 
Kaplička - 4*2.5*2.5 m=25,000 [A] 
kříž - 2*1.2*2 m +2*0.7*2 m=7,600 [B] 
Celkem: A+B=32,600 [C]</t>
  </si>
  <si>
    <t>Základy</t>
  </si>
  <si>
    <t>21341</t>
  </si>
  <si>
    <t>DRENÁŽNÍ VRSTVY Z PLASTBETONU (PLASTMALTY)</t>
  </si>
  <si>
    <t>celkem odvodnění celoplošné izolace - 0.15*0.04*14.4+0.862+0.02=0,968 [A]</t>
  </si>
  <si>
    <t>Položka zahrnuje:  
- dodávku předepsaného materiálu pro drenážní vrstvu, včetně mimostaveništní a vnitrostaveništní dopravy  
- provedení drenážní vrstvy předepsaných rozměrů a předepsaného tvaru  
Položka nezahrnuje:  
- x</t>
  </si>
  <si>
    <t>22694</t>
  </si>
  <si>
    <t>ZÁPOROVÉ PAŽENÍ Z KOVU DOČASNÉ</t>
  </si>
  <si>
    <t>celkem svislé zápory HEB 140 - délka 2,5 
celkem 0,0337*2.5*16=1,348 [A]</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</si>
  <si>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</si>
  <si>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22695A</t>
  </si>
  <si>
    <t>VÝDŘEVA ZÁPOROVÉHO PAŽENÍ DOČASNÁ (PLOCHA)</t>
  </si>
  <si>
    <t>celkem výdřeva z hraněného řeziva dle požadavku zhotovitele  
celkem plocha 15*1.2=18,000 [A]</t>
  </si>
  <si>
    <t>Položka zahrnuje:  
- osazení pažin bez ohledu na druh  
- jejich opotřebení   
-  odstranění  
Položka nezahrnuje:  
- x</t>
  </si>
  <si>
    <t>261516</t>
  </si>
  <si>
    <t>VRTY PRO KOTV, INJEKT, MIKROPIL NA POVRCHU TŘ V D DO 80MM</t>
  </si>
  <si>
    <t>celkem odvodnění celoplošné izolace  
3*0.6=1,800 [A] 
odvodnění dutin nosníků  
9*0.1=0,900 [B] 
Celkem: A+B=2,700 [C]</t>
  </si>
  <si>
    <t>Položka zahrnuje:  
- přemístění, montáž a demontáž vrtných souprav  
- svislou dopravu zeminy z vrtu  
- vodorovnou dopravu zeminy bez uložení na skládku  
- případně nutné pažení dočasné (včetně odpažení) i trvalé  
Položka nezahrnuje:  
- x</t>
  </si>
  <si>
    <t>26185</t>
  </si>
  <si>
    <t>VRT PRO KOTV, INJEK, MIKROPIL NA POVR TŘ III A IV D DO 300MM</t>
  </si>
  <si>
    <t>celkem vrty pro svislé zápory svislé zápory v položce 22694  
celkem -2,50*16=40,000 [A]</t>
  </si>
  <si>
    <t>272325</t>
  </si>
  <si>
    <t>ZÁKLADY ZE ŽELEZOBETONU DO C30/37</t>
  </si>
  <si>
    <t>beton základových konstrukcí -  C30/37-XF2.XD1 
základ křídla opěry O1-5.2*0.6=3,120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</si>
  <si>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</si>
  <si>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</si>
  <si>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</si>
  <si>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celkem 0.175 kg/m3  
0,175*3.120=0,546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</si>
  <si>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</si>
  <si>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285392</t>
  </si>
  <si>
    <t>DODATEČNÉ KOTVENÍ VLEPENÍM BETONÁŘSKÉ VÝZTUŽE D DO 16MM DO VRTŮ</t>
  </si>
  <si>
    <t>komplet vrtání. dodání bet. výztuže a vlepení do předvrtaného otvoru včetně úpravy otvoru dle RDS   
výztuž 12mm délky prutu do 0.5m do vrtu délky 0.12m   
Kotvená přibetonávka  NK - 9*2*46=828,000 [A] 
celkem kotvení římsy-2*14+2*15=58,000 [B] 
Celkem: A+B=886,000 [C]</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</si>
  <si>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</si>
  <si>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285393</t>
  </si>
  <si>
    <t>DODATEČNÉ KOTVENÍ VLEPENÍM BETONÁŘSKÉ VÝZTUŽE D DO 20MM DO VRTŮ</t>
  </si>
  <si>
    <t>komplet vrtání. dodání bet. výztuže a vlepení do předvrtaného otvoru včetně úpravy otvoru dle RDS   
výztuž 16mm délky prutu do 0.75m do vrtu délky 0.4m   
celkem kotvená přibetonávka úložných prahů -2*2*30=120,000 [A] 
celkem kotvená dobetonávka křídel opěry O2-2*19+2*15=68,000 [B] 
Celkem: A+B=188,000 [C]</t>
  </si>
  <si>
    <t>28997</t>
  </si>
  <si>
    <t>OPLÁŠTĚNÍ (ZPEVNĚNÍ) Z GEOTEXTILIE A GEOMŘÍŽOVIN</t>
  </si>
  <si>
    <t>v přechodové oblasti dle ČSN 73 6244   
V případě odkazu na konkrétní normu připouští zadavatel užití i jiného rovnocenného řešení. 
Ochrana izolace pol. 28999 2x vrstva   
Těsnící folie   
O1. - 2*2*9=36,000 [A]  
O2. - 2*1*9=18,000 [B] 
Celkem: A+B=54,000 [C]</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</si>
  <si>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</si>
  <si>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28999</t>
  </si>
  <si>
    <t>OPLÁŠTĚNÍ (ZPEVNĚNÍ) Z FÓLIE</t>
  </si>
  <si>
    <t>celkem dle ČSN 73 6244 - Těsnící folie   
V případě odkazu na konkrétní normu připouští zadavatel užití i jiného rovnocenného řešení. 
O1. - 2*9=18,000 [A] 
O2. - 1*9=9,000 [B] 
Celkem: A+B=27,000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</si>
  <si>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</si>
  <si>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31717</t>
  </si>
  <si>
    <t>KOVOVÉ KONSTRUKCE PRO KOTVENÍ ŘÍMSY</t>
  </si>
  <si>
    <t>KG</t>
  </si>
  <si>
    <t>celkem dle souboru detailu dokumentace a VL.4-2015 5.5 kg/ks  
celkem římsy na mostě - 5.5*(14+2*8)=165,000 [A]</t>
  </si>
  <si>
    <t>Položka zahrnuje:  
- dodávku (výrobu) kotevního prvku předepsaného tvaru  
- jeho osazení do předepsané polohy včetně nezbytných prací (vrty, zálivky apod.)  
Položka nezahrnuje:  
- x</t>
  </si>
  <si>
    <t>317325</t>
  </si>
  <si>
    <t>ŘÍMSY ZE ŽELEZOBETONU DO C30/37 (B37)</t>
  </si>
  <si>
    <t>Beton říms C30/37-XF4.XD3   
celkem římsa vpravo-4.723*0.65+0.272*23.3=9,408 [A] 
celkem římsa vlevo-4.3*0.45+0.272*8.8=4,329 [B] 
celkem římsy na křídle za mostem-2.65*0.408=1,081 [C] 
celkem římsa na nábřežních zdech-0.25*(2.5+2.2+5.9+3.4)=3,500 [D] 
Celkem: A+B+C+D=18,318 [E]</t>
  </si>
  <si>
    <t>317365</t>
  </si>
  <si>
    <t>VÝZTUŽ ŘÍMS Z OCELI 10505, B500B</t>
  </si>
  <si>
    <t>předpoklad 180 kg/m3 dle VL.4:2015   
0,18*18.317=3,297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</si>
  <si>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</si>
  <si>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333325</t>
  </si>
  <si>
    <t>MOSTNÍ OPĚRY A KŘÍDLA ZE ŽELEZOVÉHO BETONU DO C30/37</t>
  </si>
  <si>
    <t>Beton opěr a křídel C30/37-XC4.XF2.XD1.   
celkem přibetonávka opěry O1-0.288*9=2,592 [A] 
celkem úložný práh opěry O2-0.227*9=2,043 [B] 
celkem dobetonávka křídel opěry O2-0.44*(5.5+4)=4,180 [C] 
celkem dřík nového křídla opěry O1-0.7*2.69=1,883 [D] 
Celkem: A+B+C+D=10,698 [E]</t>
  </si>
  <si>
    <t>333365</t>
  </si>
  <si>
    <t>VÝZTUŽ MOSTNÍCH OPĚR A KŘÍDEL Z OCELI 10505, B500B</t>
  </si>
  <si>
    <t>předpoklad do spodní stavby - 0.185 kg/m3 0.185*10.698=1,979 [A]</t>
  </si>
  <si>
    <t>34223</t>
  </si>
  <si>
    <t>STĚNY A PŘÍČKY VÝPLŇ A ODDĚL Z CIHEL PÁLENÝCH</t>
  </si>
  <si>
    <t>zazdění dutin nosníků pro vybetonování příčníků: 0.150*0.241*9*2=0,651 [A]</t>
  </si>
  <si>
    <t>Položka zahrnuje:  
- dodávku  předepsaného materiálu dle zadávací dokumentace  
- spojovacího materiálu  
- vyzdění do předepsaného tvaru  
- mimostaveništní a vnitrostaveništní dopravu (rovněž přesuny), včetně naložení a složení,  
Položka nezahrnuje:  
- x</t>
  </si>
  <si>
    <t>420314</t>
  </si>
  <si>
    <t>PŘECHOD DESKY MOSTNÍCH OPĚR Z PROST BETONU DO C25/30</t>
  </si>
  <si>
    <t>celkem přechodový práh z betonu C25/30-XF1 
C25/30-XF1 - celkem 0.238*(6.8+7.9)=3,499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</si>
  <si>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</si>
  <si>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421325</t>
  </si>
  <si>
    <t>MOSTNÍ NOSNÉ DESKOVÉ KONSTRUKCE ZE ŽELEZOBETONU C30/37</t>
  </si>
  <si>
    <t>C30/37-XF2  
Příčníky - 2*0.25*8.9+2*9*0.242*0.5=6,628 [A]</t>
  </si>
  <si>
    <t>421365</t>
  </si>
  <si>
    <t>VÝZTUŽ MOSTNÍ DESKOVÉ KONSTRUKCE Z OCELI 10505</t>
  </si>
  <si>
    <t>předpoklad 200 kg/m3   
0.2*6.628=1,326 [A]</t>
  </si>
  <si>
    <t>56</t>
  </si>
  <si>
    <t>451313</t>
  </si>
  <si>
    <t>PODKLADNÍ A VÝPLŇOVÉ VRSTVY Z PROSTÉHO BETONU C16/20</t>
  </si>
  <si>
    <t>Podkladní beton opěry O1 - 0.15*0.72*9.4=1,015 [A] 
Podkladní beton opěry O2 - 0.15*0.72*9.4=1,015 [B] 
Podkladní beton u křídel opěry O1- 0.15*0.3*9.0=0,405 [C] 
Podkladní beton pod drenáží=0.0643*9.7+0.0844*16.1=1,983 [D] 
Pod základ křídla - 6.2*0.15=0,930 [E] 
Celkem: A+B+C+D+E=5,348 [F]</t>
  </si>
  <si>
    <t>57</t>
  </si>
  <si>
    <t>45160</t>
  </si>
  <si>
    <t>PODKL A VÝPLŇ VRSTVY Z MEZEROVITÉHO BETONU</t>
  </si>
  <si>
    <t>mezerovitý beton obet. trubní drenáže - 0.3*0.3*(9.7+16.1)=2,322 [A]</t>
  </si>
  <si>
    <t>Položka zahrnuje:  
 - dodávku mezerovitého betonu a jeho uložení se zhutněním  
- včetně mimostaveništní a vnitrostaveništní dopravy (rovněž přesuny)  
Položka nezahrnuje:  
- x</t>
  </si>
  <si>
    <t>58</t>
  </si>
  <si>
    <t>457325</t>
  </si>
  <si>
    <t>VYROVNÁVACÍ A SPÁDOVÝ ŽELEZOBETON C30/37</t>
  </si>
  <si>
    <t>C30/37-XF2  
Vyrovnávací vrstva - 1.1*1.4*14.420=22,207 [A]</t>
  </si>
  <si>
    <t>59</t>
  </si>
  <si>
    <t>45734</t>
  </si>
  <si>
    <t>VYROVNÁVACÍ A SPÁD BETON ZVLÁŠTNÍ (PLASTBETON)</t>
  </si>
  <si>
    <t>vyrovnávací vrstva 
1.1*(0.082*2.5+0.09*2.5+0.094*2.5+0.098*2.95)=1,050 [A]</t>
  </si>
  <si>
    <t>Položka zahrnuje:  
- dodání zvláštního betonu (plastbetonu) předepsané kvality  
- jeho rozprostření v předepsané tloušťce a v předepsaném tvaru  
Položka nezahrnuje:  
- x</t>
  </si>
  <si>
    <t>60</t>
  </si>
  <si>
    <t>457365</t>
  </si>
  <si>
    <t>VÝZTUŽ VYROV A SPÁD BETONU Z OCELI 10505, B500B</t>
  </si>
  <si>
    <t>celkem předpoklad 50 kg/m3   
0,05*22.207=1,110 [A]</t>
  </si>
  <si>
    <t>61</t>
  </si>
  <si>
    <t>457366</t>
  </si>
  <si>
    <t>VÝZTUŽ VYROVNÁVACÍHO A SPÁDOVÉHO BETONU Z KARI SÍTÍ</t>
  </si>
  <si>
    <t>62</t>
  </si>
  <si>
    <t>45860</t>
  </si>
  <si>
    <t>VÝPLŇ ZA OPĚRAMI A ZDMI Z MEZEROVITÉHO BETONU</t>
  </si>
  <si>
    <t>zásyp za opěrou 
Zásyp za opěrou 01 - 2.4*4+1.7*6.7=20,990 [A] 
Zásyp za opěrou 02 -0.79*8.5=6,715 [B] 
Celkem: A+B=27,705 [C]</t>
  </si>
  <si>
    <t>63</t>
  </si>
  <si>
    <t>46321</t>
  </si>
  <si>
    <t>ROVNANINA Z LOMOVÉHO KAMENE</t>
  </si>
  <si>
    <t>Oprava kamenné rovnaniny před šikmými křídly- (10+16)*0.4=10,400 [A]</t>
  </si>
  <si>
    <t>Položka zahrnuje:  
- dodávku a vyrovnání lomového kamene předepsané frakce do předepsaného tvaru  
-  včetně mimostaveništní a vnitrostaveništní dopravy  
- není-li v zadávací dokumentaci uvedeno jinak, jedná se o nakupovaný materiál  
Položka nezahrnuje:  
- x</t>
  </si>
  <si>
    <t>64</t>
  </si>
  <si>
    <t>Podkladní vrstva pro obnovu komunikace SO203 - 42.4*0.25=10,600 [A] 
Podkladní vrstva pro obnovu komunikace SO 104- (-1)*42.4*0.25=-10,600 [B] 
Celkem: A+B=0,000 [C]</t>
  </si>
  <si>
    <t>65</t>
  </si>
  <si>
    <t>Podkladní vrstva asfaltové zpevněné plochy vpravo před mostem ŠDb-19.3*0.2=3,860 [A] 
Podkladní vrstva chodníku za mostem ŠDb+lože pod dlažbu 0.2*12.6=2,520 [B] 
Podkladní vrstva chodníku za mostem ŠDb+lože pod dlažbu 0.2*1.5=0,300 [C] 
Podkladní vrstva pro obnovu komunikace SO203 - 42.4*0.25=10,600 [D] 
Podkladní vrstva pro obnovu komunikace SO 104- (-1)*42.4*0.25=-10,600 [E] 
Celkem: A+B+C+D+E=6,680 [F]</t>
  </si>
  <si>
    <t>66</t>
  </si>
  <si>
    <t>567306</t>
  </si>
  <si>
    <t>VRSTVY PRO OBNOVU A OPRAVY Z RECYKLOVANÉHO MATERIÁLU</t>
  </si>
  <si>
    <t>Podkladní vrstva asfaltové zpevněné plochy vpravo před mostem-0.05*19.3=0,965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</si>
  <si>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</si>
  <si>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67</t>
  </si>
  <si>
    <t>PI,A 0,50 kg/m2  
Infiltrační post ik z kationaktivní asfaltové emulze v množství zbytkového asfaltu 0,5 kg/m2  
s podrcením kamenivem frakce 0/2 nebo 2/4 
SO203- 50.3 m2=50,300 [A] 
SO104- (-1)*50.3 m2=-50,300 [B] 
Celkem: A+B=0,000 [C]</t>
  </si>
  <si>
    <t>68</t>
  </si>
  <si>
    <t>PS-EM 0,4 kg/m2  
Spojovací post ik z kationaktivní asfaltové emulze ur ené pro spojovací post iky v množství  
zbytkového asfaltu 0,4 kg/m2; 
SO203-148 m2=148,000 [A] 
SO104- (-1)*148 m2=- 148,000 [B] 
viz. prův. a tech. zprávy, situace a vzorové řezy 
Celkem: A+B=0,000 [C]</t>
  </si>
  <si>
    <t>69</t>
  </si>
  <si>
    <t>PS-EM 0,4 kg/m2  
Spojovací post ik z modifikované kationaktivní asfaltové emulze ur ené pro spojovací post iky  
v množství zbytkového asfaltu 0,4 kg/m2 
SO203-148 m2=148,000 [A] 
SO104- (-1)*148 m2=- 148,000 [B] 
Celkem: A+B=0,000 [C]</t>
  </si>
  <si>
    <t>70</t>
  </si>
  <si>
    <t>plocha komunikace SO203 - 148 m2=148,000 [A] 
plocha komunikace SO 104 - (-1)*148 m2=- 148,000 [B] 
Celkem: A+B=0,000 [C]</t>
  </si>
  <si>
    <t>71</t>
  </si>
  <si>
    <t>574B43</t>
  </si>
  <si>
    <t>ASFALTOVÝ BETON PRO OBRUSNÉ VRSTVY MODIFIK ACO 11 TL. 50MM</t>
  </si>
  <si>
    <t>Podkladní vrstva asfaltové zpevněné plochy vpravo před mostem-19.3 m2=19,300 [A]</t>
  </si>
  <si>
    <t>72</t>
  </si>
  <si>
    <t>plocha komunikace SO203-148m2=148,000 [A] 
plocha komunikace SO 104- (-1)*148 m2=- 148,000 [B] 
Celkem: A+B=0,000 [C]</t>
  </si>
  <si>
    <t>73</t>
  </si>
  <si>
    <t>plocha komunikace SO203- 50.3 m2=50,300 [A] 
plocha komunikace SO 104- (-1)*50.3 m2 =-50,300 [B] 
Celkem: A+B=0,000 [C]</t>
  </si>
  <si>
    <t>74</t>
  </si>
  <si>
    <t>575C03</t>
  </si>
  <si>
    <t>LITÝ ASFALT MA IV (OCHRANA MOSTNÍ IZOLACE) 11</t>
  </si>
  <si>
    <t>Ochrana izolace z MA 11 IV na mostě pod konstrukcí vozovky  včetně pohozu z drti   
NK - 0.035*97.7=3,420 [A]</t>
  </si>
  <si>
    <t>75</t>
  </si>
  <si>
    <t>DLAŽBA CHODNÍKU ZA MOSTEM za mostem: 8.8 m2=8,800 [A] 
DLAŽBA rampového napojení před mostem: 1.5 m2=1,500 [B] 
Celkem: A+B=10,300 [C]</t>
  </si>
  <si>
    <t>76</t>
  </si>
  <si>
    <t>varovný pás v chodníku za mostem za: 3.8 m2=3,800 [A]</t>
  </si>
  <si>
    <t>Úpravy povrchů, podlahy, výplně otvorů</t>
  </si>
  <si>
    <t>77</t>
  </si>
  <si>
    <t>626111</t>
  </si>
  <si>
    <t>REPROFILACE PODHLEDŮ, SVISLÝCH PLOCH SANAČNÍ MALTOU JEDNOVRST TL 10MM</t>
  </si>
  <si>
    <t>Položka zahrnuje zvýšené náklady na potřebná lešení a ochranná opatření.  
75% plochy povrchů:   
Podhled a bokorys NK - 75% - 0.75*10.3*11.8=91,155 [A]                               
Úložný práh O1. - 75% - 0.75*9.7*0.75 =5,456 [B]                                 
Úložný práh O2. - 75% - 0.75*9.7*0.75=5,456 [C] 
Rub křídel-0.75*0.5*(3.6+5.6)=3,450 [D] 
Celkem: A+B+C+D=105,517 [E]</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</si>
  <si>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</si>
  <si>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78</t>
  </si>
  <si>
    <t>626112</t>
  </si>
  <si>
    <t>REPROFILACE PODHLEDŮ, SVISLÝCH PLOCH SANAČNÍ MALTOU JEDNOVRST TL 20MM</t>
  </si>
  <si>
    <t>Položka zahrnuje zvýšené náklady na potřebná lešení a ochranná opatření.  
15% plochy povrchů:   
Podhled a bokorys NK - 15% - 0.15*10.3*11.8=18,231 [A]                               
Úložný práh O1. - 15% - 0.15*9.7*0.75=1,091 [B]                       
Úložný práh O2. - 15% - 0.15*9.7*0.75=1,091 [C] 
Rub křídel-15% - 0.15*0.5*(3.6+5.6)=0,690 [D] 
Celkem: A+B+C+D=21,103 [E]</t>
  </si>
  <si>
    <t>79</t>
  </si>
  <si>
    <t>626113</t>
  </si>
  <si>
    <t>REPROFILACE PODHLEDŮ, SVISLÝCH PLOCH SANAČNÍ MALTOU JEDNOVRST TL 30MM</t>
  </si>
  <si>
    <t>Položka zahrnuje zvýšené náklady na potřebná lešení a ochranná opatření.  
10% plochy povrchů:   
Podhled a bokorys NK - 10% - 0.1*10.3*11.8 =12,154 [A]                            
Úložný práh O1. - 10% - 0.1*9.7*0.75=0,728 [B]                                  
Úložný práh O2. - 10% - 0.1*9.7*0.75=0,728 [C] 
Rub křídel-10%- 0.10*0.5*(3.6+5.6)=0,460 [D] 
Celkem: A+B+C+D=14,070 [E]</t>
  </si>
  <si>
    <t>80</t>
  </si>
  <si>
    <t>62631</t>
  </si>
  <si>
    <t>SPOJOVACÍ MŮSTEK MEZI STARÝM A NOVÝM BETONEM</t>
  </si>
  <si>
    <t>Horní povrch NK - 102.0=102,000 [A]</t>
  </si>
  <si>
    <t>81</t>
  </si>
  <si>
    <t>62641</t>
  </si>
  <si>
    <t>SJEDNOCUJÍCÍ STĚRKA JEMNOU MALTOU TL CCA 2MM</t>
  </si>
  <si>
    <t>100% plochy povrchů:   
Podhled a bokorys NK - 10.3*11.8=121,540 [A]                               
Úložný práh O1. - 9.7*0.75=7,275 [B]                                  
Úložný práh O2 - 9.7*0.75=7,275 [C] 
Rub křídel-0.5*(3.6+5.6)=4,600 [D] 
Celkem: A+B+C+D=140,690 [E]</t>
  </si>
  <si>
    <t>82</t>
  </si>
  <si>
    <t>62651</t>
  </si>
  <si>
    <t>OCHRANA VÝZTUŽE PŘI DOSTATEČNÉM KRYTÍ</t>
  </si>
  <si>
    <t>10% plochy povrchů:   
Podhled a bokorys NK - 10% - 0.1*10.3*11.8=12,154 [A]                               
Úložný práh O1. - 10% - 0.1*9.7*0.75=0,728 [B]                                  
Úložný práh O2. - 10% - 0.1*9.7*0.75=0,728 [C] 
Rub křídel-10%- 0.10*0.5*(3.6+5.6)=0,460 [D] 
Celkem: A+B+C+D=14,070 [E]</t>
  </si>
  <si>
    <t>Položka zahrnuje:  
- dodávku veškerého materiálu potřebného pro předepsanou úpravu v předepsané kvalitě  
- položení vrstvy v předepsané tloušťce  
- potřebná lešení a podpěrné konstrukce  
Položka nezahrnuje:  
- x</t>
  </si>
  <si>
    <t>83</t>
  </si>
  <si>
    <t>62652</t>
  </si>
  <si>
    <t>OCHRANA VÝZTUŽE PŘI NEDOSTATEČNÉM KRYTÍ</t>
  </si>
  <si>
    <t>10% plochy povrchů:   
Podhled a bokorys NK - 10% - 0.1*10.3*11.8=12,154 [A]                               
Úložný práh O1. - 10% - 0.1*9.7*0.75=0,728 [B]                       
Úložný práh O2. - 10% - 0.1*9.7*0.75=0,728 [C] 
Rub křídel-10%-0.10*0.5*(3.6+5.6)=0,460 [D] 
Celkem: A+B+C+D=14,070 [E]</t>
  </si>
  <si>
    <t>84</t>
  </si>
  <si>
    <t>62663</t>
  </si>
  <si>
    <t>INJEKTÁŽ TRHLIN SILOVĚ SPOJUJÍCÍ</t>
  </si>
  <si>
    <t>injektáž spar mezi nosníky - 50%: 8*13.6*0.5=54,400 [A]</t>
  </si>
  <si>
    <t>Položka zahrnuje:  
- dodávku veškerého materiálu potřebného pro předepsanou úpravu v předepsané kvalitě  
- vyčištění trhliny  
- provedení vlastní injektáže  
- potřebná lešení a podpěrné konstrukce  
Položka nezahrnuje:  
- x</t>
  </si>
  <si>
    <t>85</t>
  </si>
  <si>
    <t>62665</t>
  </si>
  <si>
    <t>REINJEKTÁŽ KANÁLKŮ PODÉLNÉHO A PŘÍČNÉHO PŘEDPJETÍ</t>
  </si>
  <si>
    <t>předpoklad reinjektáž na základě dodatkové diagnostiky 50% kanálků 
9 nosníků*13 kabelů  
9*13*0.5=58,500 [A]</t>
  </si>
  <si>
    <t>Položka zahrnuje:  
- obnažení a očištění kotevní desky  
- vyvrtání otvoru pro injektáž v betonu nosníku  
- zavedení kanyl pro injektáž a pro odvzdušnění  
- namíchání injektážní směsi a vyplnění trubek tlakovým zařízením  
Položka nezahrnuje:  
- bourání obetonovaných čel nosníků a zpětné zabetonování</t>
  </si>
  <si>
    <t>86</t>
  </si>
  <si>
    <t>62845</t>
  </si>
  <si>
    <t>SPÁROVÁNÍ STÁVAJÍCÍCH DLAŽEB CEMENT MALTOU</t>
  </si>
  <si>
    <t>oprava stávajícíc kamenné dlažby 78.8=78,800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</si>
  <si>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</si>
  <si>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Přidružená stavební výroba</t>
  </si>
  <si>
    <t>87</t>
  </si>
  <si>
    <t>711112</t>
  </si>
  <si>
    <t>IZOLACE BĚŽNÝCH KONSTRUKCÍ PROTI ZEMNÍ VLHKOSTI ASFALTOVÝMI PÁSY</t>
  </si>
  <si>
    <t>Rub opěry O1-1.4*8.55=11,970 [A] 
Rub opěry O2- 1.37*9=12,330 [B] 
Rub křídla opěry O1-1.65*2.69=4,439 [C] 
Rub křídel opěry O2-1.7*9.2=15,640 [D] 
Celkem: A+B+C+D=44,379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</si>
  <si>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</si>
  <si>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88</t>
  </si>
  <si>
    <t>711442</t>
  </si>
  <si>
    <t>IZOLACE MOSTOVEK CELOPLOŠNÁ ASFALTOVÝMI PÁSY S PEČETÍCÍ VRSTVOU</t>
  </si>
  <si>
    <t>NK+povrch křídla opěry O1 - 130+1.2=131,200 [A] 
povrch dobetonávky příčníku-0.4*(9+9)=7,200 [B] 
Celkem: A+B=138,400 [C]</t>
  </si>
  <si>
    <t>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</si>
  <si>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89</t>
  </si>
  <si>
    <t>711502</t>
  </si>
  <si>
    <t>OCHRANA IZOLACE NA POVRCHU ASFALTOVÝMI PÁSY</t>
  </si>
  <si>
    <t>celkem ochrana celoplošné izolace na mostovce   
celkem nosná konstrukce - 24.8+10.23=35,030 [A]</t>
  </si>
  <si>
    <t>Položka zahrnuje:  
- dodání předepsaného ochranného materiálu  
- zřízení ochrany izolace  
Položka nezahrnuje:  
- x</t>
  </si>
  <si>
    <t>90</t>
  </si>
  <si>
    <t>711509</t>
  </si>
  <si>
    <t>OCHRANA IZOLACE NA POVRCHU TEXTILIÍ</t>
  </si>
  <si>
    <t>opěra O1-1.4*8.55=11,970 [A] 
opěra O2-1.37*9=12,330 [B] 
Rub křídel opěry O2-1.7*9.2=15,640 [C] 
Křídlo opěry O1-2.94*2.7+1.7+1.9*2.63=14,635 [D] 
Celkem: A+B+C+D=54,575 [E]</t>
  </si>
  <si>
    <t>91</t>
  </si>
  <si>
    <t>78381</t>
  </si>
  <si>
    <t>NÁTĚRY BETON KONSTR TYP S1 (OS-A)</t>
  </si>
  <si>
    <t>Horní povrch říms mimo odraznou hranu   
Římsy na mostě a na křídle opěry O1 -25.5+12.8=38,300 [A] 
Římsy na nábřežních zdech a  na křídlech-3.4+2.2+2.5+5.8=13,900 [B] 
Celkem: A+B=52,200 [C]</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</si>
  <si>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</si>
  <si>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92</t>
  </si>
  <si>
    <t>78382</t>
  </si>
  <si>
    <t>NÁTĚRY BETON KONSTR TYP S2 (OS-B)</t>
  </si>
  <si>
    <t>Bokorys NK - 0.17*17.01+0.4*14=8,492 [A]</t>
  </si>
  <si>
    <t>93</t>
  </si>
  <si>
    <t>78383</t>
  </si>
  <si>
    <t>NÁTĚRY BETON KONSTR TYP S4 (OS-C)</t>
  </si>
  <si>
    <t>Odrazná hrana říms 0.15+0.15 m  
Římsy na mostě a na křídle opěry O1 -0.270*(17.2+15.35)=8,789 [A]</t>
  </si>
  <si>
    <t>94</t>
  </si>
  <si>
    <t>87434</t>
  </si>
  <si>
    <t>POTRUBÍ Z TRUB PLASTOVÝCH ODPADNÍCH DN DO 200MM</t>
  </si>
  <si>
    <t>celkem přípojky pro UV a odvodnění -   
3.5 m=3,500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</si>
  <si>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</si>
  <si>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95</t>
  </si>
  <si>
    <t>87533</t>
  </si>
  <si>
    <t>POTRUBÍ DREN Z TRUB PLAST DN DO 150MM</t>
  </si>
  <si>
    <t>trativod (14.5+21.9)=36,400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</si>
  <si>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</si>
  <si>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96</t>
  </si>
  <si>
    <t>87627</t>
  </si>
  <si>
    <t>CHRÁNIČKY Z TRUB PLASTOVÝCH DN DO 100MM</t>
  </si>
  <si>
    <t>V římse + přasah se zaústěním do přípustné hloubky 3*(14.5+2*2)=55,500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</si>
  <si>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</si>
  <si>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97</t>
  </si>
  <si>
    <t>89536</t>
  </si>
  <si>
    <t>DRENÁŽNÍ VÝUSŤ Z PROST BETONU</t>
  </si>
  <si>
    <t>Dle detailu VL4 z betonu C30/37-XF4.XD3   
celkem 1+1=2,000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</si>
  <si>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</si>
  <si>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98</t>
  </si>
  <si>
    <t>UV a mříž pro zatížení dopravou D400 včetně lapače splavenin 
1=1,000 [A]</t>
  </si>
  <si>
    <t>99</t>
  </si>
  <si>
    <t>9111A1</t>
  </si>
  <si>
    <t>ZÁBRADLÍ SILNIČNÍ S VODOR MADLY - DODÁVKA A MONTÁŽ</t>
  </si>
  <si>
    <t>celkem dodávka zábradlí včetně kotvení a PKO dle TKP 19.B - zábradlí podél chodníku dle PD a TP 186   
Chodník za mostem-10m=10,000 [A] 
zábrany proti pádu na římsách nábřežních zdí a šikmých křídel-4.9+3.8=8,700 [B] 
Celkem: A+B=18,700 [C]</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</si>
  <si>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</si>
  <si>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100</t>
  </si>
  <si>
    <t>kompletní odstranění zábradlí na mostě a na předmostích v režii zhotovitele včetně likvidace    
zábradlí vpravo- 23,0 m=23,000 [A] 
zábradlí vlevo-20.5 m=20,500 [B] 
zábradlí na nábřežní zdi vpravo před mostem-5.25 m=5,250 [C] 
Celkem: A+B+C=48,750 [D]</t>
  </si>
  <si>
    <t>101</t>
  </si>
  <si>
    <t>9112B1</t>
  </si>
  <si>
    <t>ZÁBRADLÍ MOSTNÍ SE SVISLOU VÝPLNÍ - DODÁVKA A MONTÁŽ</t>
  </si>
  <si>
    <t>celkem dodávka zábradlí včetně kotvení a PKO dle TKP 19.B (RAL  
vrchní vrstvy dle římsa vlevo-17,0 m=17,000 [B] 
římsa vpravo-12.8 m=12,800 [A] 
Celkem: B+A=29,800 [C]</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</si>
  <si>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</si>
  <si>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102</t>
  </si>
  <si>
    <t>91355</t>
  </si>
  <si>
    <t>EVIDENČNÍ ČÍSLO MOSTU</t>
  </si>
  <si>
    <t>celkem dle PD a ČSN 2=2,000 [A] 
V případě odkazu na konkrétní normu připouští zadavatel užití i jiného rovnocenného řešení. 
 evidenční číslo mostu dle detailu v souboru detailů</t>
  </si>
  <si>
    <t>Položka zahrnuje:  
- štítek s evidenčním číslem mostu  
- sloupek dopravní značky včetně osazení a nutných zemních prací a zabetonování  
Položka nezahrnuje:  
- x</t>
  </si>
  <si>
    <t>103</t>
  </si>
  <si>
    <t>"celkem svislé DZ  
komplet - značka P2 1ks=1,000 [A] 
"</t>
  </si>
  <si>
    <t>104</t>
  </si>
  <si>
    <t>Včetně odvozu a uložení na skládku dodavatelem s do dodavatelem určené vzdálenosti.    
Likvidace nepotřebných DZ dle požadavku PD a objednatele.   
1=1,000 [A]</t>
  </si>
  <si>
    <t>105</t>
  </si>
  <si>
    <t>914921</t>
  </si>
  <si>
    <t>SLOUPKY A STOJKY DOPRAVNÍCH ZNAČEK Z OCEL TRUBEK DO PATKY - DODÁVKA A MONTÁŽ</t>
  </si>
  <si>
    <t>sloupek pro značku P2 a držák pro ev. čísla mostu 
3=3,000 [A]</t>
  </si>
  <si>
    <t>Položka zahrnuje:  
- sloupky  
- upevňovací zařízení  
- osazení (betonová patka, zemní práce)  
Položka nezahrnuje:  
- x</t>
  </si>
  <si>
    <t>106</t>
  </si>
  <si>
    <t>komplet dodávka včetně montáže a podkladního betonu s opěrou   
celkem obrubníky 150/250/1000 do betonové lože  
Obrubníky kolem rampového napojení- 3,0 m=3,000 [A]</t>
  </si>
  <si>
    <t>107</t>
  </si>
  <si>
    <t>komplet dodávka včetně montáže a podkladního betonu s opěrou   
celkem obrubníky 250/250/1000 do betonové lože  
Chodník za mostem-10.5 m=10,500 [A] 
Obrubník u asfaltové plochy před mostem-3,0 m=3,000 [B] 
Obrubník rampového napojení-2,5 m=2,500 [C] 
Obrubník vlevo za mostem-2.5 m=2,500 [D] 
Celkem: A+B+C+D=18,500 [E]</t>
  </si>
  <si>
    <t>108</t>
  </si>
  <si>
    <t>Podél říms a obrubníků vlevo-22.1 m=22,100 [A] 
Podél říms a obrubníků vpravo-27.8 m=27,800 [B] 
Celkem uliční vpusť 4*0,5 =2,000 [C] 
Spára na koncích NK-7.7+6.7=14,400 [D] 
Celkem: A+B+C+D=66,300 [E]</t>
  </si>
  <si>
    <t>109</t>
  </si>
  <si>
    <t>Podél říms a obrubníků vlevo-22.1 m=22,100 [A] 
Podél říms a obrubníků vpravo-27.8 m=27,800 [B] 
Celkem uliční vpusť 4*0,5 =2,000 [C] 
Spára na koncích NK-7.7+6.7=14,400 [D] 
Celkem: A+B+C+D=66,300 [E]</t>
  </si>
  <si>
    <t>110</t>
  </si>
  <si>
    <t>936541</t>
  </si>
  <si>
    <t>MOSTNÍ ODVODŇOVACÍ TRUBKA (POVRCHŮ IZOLACE) Z NEREZ OCELI</t>
  </si>
  <si>
    <t>Odvodňovač celoplošné izolace  3ks=3,000 [A] 
Odvodňovače dutin nosníků 9ks =9,000 [B] 
Celkem: A+B=12,000 [C]</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</si>
  <si>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</si>
  <si>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111</t>
  </si>
  <si>
    <t>93660</t>
  </si>
  <si>
    <t>LIMNIGRAFICKÁ STANICE</t>
  </si>
  <si>
    <t>demontáž měřící stanice na římse vlevo, její uskladnění a zpětná demontáž 
1=1,000 [A]</t>
  </si>
  <si>
    <t>Položka zahrnuje:  
- veškerý materiál, výrobky a polotovary  
- mimostaveništní a vnitrostaveništní doprava (rovněž přesuny)  
- naložení a složení,případně s uložením  
Položka nezahrnuje:  
- x</t>
  </si>
  <si>
    <t>112</t>
  </si>
  <si>
    <t>93752</t>
  </si>
  <si>
    <t>MOBILIÁŘ - INFORMAČNÍ CEDULE</t>
  </si>
  <si>
    <t>Demontáž stávající informačních tabulí před mostem a reklamního poutače za mostem, dočasné uložení na skládku zhotovitele pro zpětné použití, zpětné osazení do nově zřízené betonové patky (beton min. C20/25-nXF3).  
Položka zahrnuje komplet manipulaci odstranění a zpětné osazení, nutné opravy/úpravy, obnovu nátěru apod.  
Celkem 4=4,000 [A]</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</si>
  <si>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</si>
  <si>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113</t>
  </si>
  <si>
    <t>938442</t>
  </si>
  <si>
    <t>OČIŠTĚNÍ ZDIVA OTRYSKÁNÍM TLAKOVOU VODOU DO 500 BARŮ</t>
  </si>
  <si>
    <t>Kamenné zdivo u Opěry O1-18.5*2,0=37,000 [A] 
Kamenné zdivo u Opěry O2-19,0*2,2=41,800 [B] 
Celkem: A+B=78,800 [C]</t>
  </si>
  <si>
    <t>Položka zahrnuje:  
- očištění předepsaným způsobem  
- odklizení vzniklého odpadu  
Položka nezahrnuje:  
- x</t>
  </si>
  <si>
    <t>114</t>
  </si>
  <si>
    <t>938543</t>
  </si>
  <si>
    <t>OČIŠTĚNÍ BETON KONSTR OTRYSKÁNÍM TLAK VODOU DO 1000 BARŮ</t>
  </si>
  <si>
    <t>50% plochy povrchů:   
Podhled a bokorys NK - 0.5*10.3*11.8=60,770 [A]                               
Úložný práh O1. - 0.5*9.7*0.75=3,638 [B]                                  
Úložný práh O2 - 0.5*9.7*0.75=3,638 [C] 
Rub křídel - 0.5*(3.6+5.6)=4,600 [D] 
Celkem: A+B+C+D=72,646 [E]</t>
  </si>
  <si>
    <t>115</t>
  </si>
  <si>
    <t>938552</t>
  </si>
  <si>
    <t>OČIŠTĚNÍ BETON KONSTR OTRYSKÁNÍM NA SUCHO KŘEMIČ PÍSKEM</t>
  </si>
  <si>
    <t>116</t>
  </si>
  <si>
    <t>96616</t>
  </si>
  <si>
    <t>BOURÁNÍ KONSTRUKCÍ ZE ŽELEZOBETONU</t>
  </si>
  <si>
    <t>Včetně odvozu a uložení na skládku dle požadavku PD a objednatele  do dodavatelem určené vzdálenosti.   
Poplatek za uložení je v položce 0141**.   
Římsy-13,6*(0.75+0.35)+0.2*(3.4+2.1+2.2+3.4)=17,180 [A] 
Příčník NK u O1- (0.16+0.18)*9=3,060 [B] 
Výplň dutin prefabrikátů O2.- 2*9*0.25*0.2=0,900 [C] 
Hlavy křídel opěry O2-0.43*(3.6+5.6)=3,956 [D] 
Celkem: A+B+C+D=25,096 [E]</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</si>
  <si>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</si>
  <si>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117</t>
  </si>
  <si>
    <t>96687</t>
  </si>
  <si>
    <t>VYBOURÁNÍ ULIČNÍCH VPUSTÍ KOMPLETNÍCH</t>
  </si>
  <si>
    <t>1=1,000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</si>
  <si>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</si>
  <si>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118</t>
  </si>
  <si>
    <t>97816</t>
  </si>
  <si>
    <t>ODSEKÁNÍ VRSTVY VYROVNÁVACÍHO BETONU NA MOSTECH</t>
  </si>
  <si>
    <t>Včetně odvozu a uložení na skládku dle požadavku PD a objednatele  do dodavatelem určené vzdálenosti.   
Položka obsahuje i poplatek za uložení na skládce 
celkem dle předpokladu - 1.03*13.6=14,008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</si>
  <si>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</si>
  <si>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119</t>
  </si>
  <si>
    <t>97817</t>
  </si>
  <si>
    <t>ODSTRANĚNÍ MOSTNÍ IZOLACE</t>
  </si>
  <si>
    <t>Včetně odvozu a uložení na skládku dle požadavku PD a objednatele  do dodavatelem určené vzdálenosti.   
Poplatek za uložení je v položce 0141**.   
123 m2=123,000 [A]</t>
  </si>
  <si>
    <t>SO 204</t>
  </si>
  <si>
    <t>MOST EV.Č. 311-015A</t>
  </si>
  <si>
    <t>celkem položka - 11332 - 123,793=123,793 [A] 
celkem položka - 12373 - 31,20=31,200 [B] 
celkem položka - 12110 - 17,685=17,685 [C] 
celkem položka - 12960 - 45,321=45,321 [D] 
celkem položka - 13173 - 144,440=144,440 [E] 
celkem položka - 13273 - 7,124=7,124 [F] 
celkem odpočet položky - 17411 - (-1)*28,25=-28,250 [G] 
celkem odpočet položky - 18222 - (-1)*0,15*97,20=-14,580 [H] 
celkem odpočet položky - 18232 - (-1)*0,15*22,50=-3,375 [I] 
Celkem: A+B+C+D+E+F+G+H+I=323,358 [J]</t>
  </si>
  <si>
    <t>Skládka definovaná a zajištění zhotovitelem stavby. 
poplatky za uložení stavebních sutí ze živice, betonu, kamene, železobetonu a oceli - skládka dle zadávacích podmínek v režii dodavatele s poplatkem a evidencí.   
celkem položka - 11353 - 0,25*0,2*22,0*2,0=2,200 [A] 
celkem položka - 11333 - 1,8*26,0=46,800 [B] - (případné ZBV méněpráce v případě využití položky 01413* u tohoto materiálu) 
celkem položka - 96613 - 1,8*87,77=157,986 [C] 
celkem položka - 96615 - 2,0*123,078=246,156 [D] 
celkem položka - 96616 - 2,5*64,120=160,300 [E] 
celkem položka - 97817 - 1,0*0,01*72,150=0,722 [F] (případně ZBV méněpráce v případě použití položky 01413* u tohoto materiálu) 
celkem položka - 97816 - 2,5*5,85=14,625 [G] 
celkem položka - 96785.A - 0,03*19,2=0,576 [H] 
celkem položka - 96718 - 1,42=1,420 [I] 
Celkem: A+B+C+D+E+F+G+H+I=630,785 [J]</t>
  </si>
  <si>
    <t>Poplatky za uložení materiálů na bázi asfaltových, dehtových izolací - skládka dle zadávacích podmínek v režii dodavatele s poplatkem a evidencí. Skládka definovaná a zajištění zhotovitelem stavby.  
Položka bude čerpána v případě že daný materiál bude  ve smyslu PAU veden jako nebezpečný odpad. V opačném případě uložení na skládku zahrnuto v položce 014122. 
celkem položka - 11333 - 1,8*26,0=46,800 [A] - (případné ZBV méněpráce v případě využití položky 01412* u tohoto materiálu) 
celkem položka - 97817 - 1,0*0,01*72,150=0,722 [B] (případně ZBV méněpráce v případě použití položky 01412* u tohoto materiálu) 
Celkem: A+B=47,522 [C]</t>
  </si>
  <si>
    <t>Položka společná pro SO 204.  
Zahrnuje náklady na veškeré nutné ochrany a požadovaná opatření vlastníkem dotčené inženýrské sítě a případné další související práce na obnažených nebo jiným způsobem dotčených inženýrských sítí.  
Zajištění stávajících inženýrských sítí.   
Sondy, obnažení inženýrských sítí, případná ochrana panelovou rovnaninou. Komplet zřízení a případně odstranění. Vše po dobu výstavby SO 204 a SO souvisejících.  
Předpokládají se všechny IS vyjma samostatných SO a přeložek. Tyto práce jsou pak zahrnuty v samostatných SO. 
V této položce je i podvěšení sítí, převěšení komplet. 
celkem komplet dle dokumentace -  kpl 1=1,000 [A]</t>
  </si>
  <si>
    <t>Základní průzkum konstrukce vozovky a konstrukce izolace, ochrany izolace na stávajícím mostě v podobě provedení Akreditované zkoušky se stanovením Polycyklických aromatických uhlovodíků (PAU) v asfaltových směsích a materiálech dle vyhlášky č. 130/2019 Sb.  
Na základě dané zkoušky bude u SO 204 a to položky, položky 11333 a 97817 rozhodnuto o tom, zda se jedná nebo nejedná o nebezpečný odpad. V případě že ano, zhotovitel uloží daný materiál na skládku s poplatkem vrámci položky 01413* dané množství jako nebezpečný odpad. V případě že nikoliv, provede uložení daného množství na skládku s poplatkem vrámci položky 01412*. Celá tato problematika bude pak řešena jako ZBV. 
celkem 1=1,000 [A] KPL</t>
  </si>
  <si>
    <t>Soubor prací k SO 204 
Mostní list na objekt mostu ev.č. včetně zadání do el. evidence mostů objednatele (vše dle ČSN 73 6220, 736221 a 736222)  
V případě odkazu na konkrétní normu připouští zadavatel užití i jiného rovnocenného řešení. 
Celkem - 1 ks=1,000 [A]</t>
  </si>
  <si>
    <t>Kompletní vypracování Plánu kontroly a údržby mostu dle požadavku PD odpovídajícího ke konkrétní mostní konstrukci tak, aby byl po celou dobu využití zajištěn jeho stav v použitelném stavu dle projektové dokumentace.  
Plán kontroly a údržby bude odsouhlasen objednatelem akce.  
1=1,000 [A]</t>
  </si>
  <si>
    <t>Položka v souladu se SOD a Obchodními podmínkami.   
cena za vypracování - RDS (realizační dokumentace stavby), případně za VTD a VVOK dokume 
DSPS dokumentace pro SO 204.ntaci komplet dle požadavku SOD, objednatele a požadavku zhotovitele.   
RDS dokumentace pro SO 204. 
1=1,000 [A]</t>
  </si>
  <si>
    <t>celkem dle požadavku zhotovitele a objednatele dle SOD a v daném počtu Dokumentace skutečného provedení stavby v tištění a el. podobě.  
Rozsah prací je dfinován SOD akce mezi objednatelem a dodavatelem stavby.  
DSPS dokumentace pro SO 204. 
Celkem včetně statického výpočtu zatížitelnosti dle ČSN 73 6222. 
V případě odkazu na konkrétní normu připouští zadavatel užití i jiného rovnocenného řešení. 
Celkem komplet dokumentace -  kpl 1=1,000 [A]</t>
  </si>
  <si>
    <t>Kompletní práce geotechnika při založení mostní konstrukce včetně případného návrhu dopřesnění založení, vyhodnocení, popisu, doporučení. 
Komplet odsouhlasení založení mostní konstrukce geotechnikem. 
Kompletní práce geotechnika vrámci tohoto SO 
Celkem 1 kpl=1,000 [A]</t>
  </si>
  <si>
    <t>Soubor prací k SO 204 
1. HMP včetně zadání do el. evidence mostů objednatele (vše dle ČSN 73 6220, 736221 a 736222), projednání a odsouhlasení  
V případě odkazu na konkrétní normu připouští zadavatel užití i jiného rovnocenného řešení. 
Celkem - 1 ks=1,000 [A]</t>
  </si>
  <si>
    <t>komplet odstranění všech drobných objektů v prostoru předpokládané polohy objektu SO 204 
celkem odstranění a vyklizení včetně odvozu, uložení s případnou likvidací a poplatkem - pod mostem, před a za mostem. Práce zahrnují i řešení kontejnerů na daný materiál a jejich přemístění dle požadavku. 
Celkem před mostem a za mostem - 48,0+72,0=120,000 [A]</t>
  </si>
  <si>
    <t>Položka zahrnuje veškerou manipulaci s vybouranou sutí a s vybouranými hmotami vč. uložení na skládku. Nezahrnuje poplatek za skládku, který se vykazuje v položce 0141**    
celkem krajnice - (0,65*1,0)*14,55+(0,65*1,0)*9,75=15,795 [A] 
celkem komunikace vrámci SO 204 - (0,65-0,2)*6,5*(19,0+14,2)=97,110 [B] 
celkem komunikace na mostě SO 204 - 0,25*6,5*6,7=10,888 [C] 
Celkem: A+B+C=123,793 [D]</t>
  </si>
  <si>
    <t>Položka zahrnuje veškerou manipulaci s vybouranou sutí a s vybouranými hmotami vč. uložení na skládku. Nezahrnuje poplatek za skládku, který se vykazuje v položce 0141**    a nebo 0141** 
celkem komunikace před, na a za mostem - 0,1*40,0*6,5=26,000 [A]</t>
  </si>
  <si>
    <t>Položka zahrnuje veškerou manipulaci s vybouranou sutí a s vybouranými hmotami vč. uložení na skládku. Nezahrnuje poplatek za skládku, který se vykazuje v položce 0141**    
celkem na mostě - 2*11,0=22,000 [A]</t>
  </si>
  <si>
    <t>Položka nezahrnuje poplatek za uložení a zahrnuje uložení na skládku.   
Vyfrézovaný materiál bude odvezen na skládku SÚS PK cestmistrovství Žamberk do Klášterce vzdálenost 20 km. Uložení bez poplatku. (bude čerpána položka dle skutečného množství) 
celkem komunikace před, na a za mostem dle SO 204 - 0,11*40,0*6,5=28,600 [A] 
Celkem dle SO 104 - 0,11*40,0*6,5*(-1)=-28,600 [B] 
Celkem: A+B=0,000 [C]</t>
  </si>
  <si>
    <t>11525</t>
  </si>
  <si>
    <t>PŘEVEDENÍ VODY POTRUBÍM DN 600 NEBO ŽLABY R.O. DO 2,0M</t>
  </si>
  <si>
    <t>Komplet práce související s převedením vody vodního toku potrubím nebo žlabem dle návrhu zhotovitele po dobu realizace stavby. Komplet včetně návrhu, realizace. Komplet 
celkem délka dle PDPS - 40,0 m=40,000 [A]</t>
  </si>
  <si>
    <t>Položka zahrnuje:  
- převedení vody na povrchu  
- zřízení, udržování a odstranění příslušného zařízení  
Položka nezahrnuje:  
- x  
Způsob měření:  
- převedení vody se uvádí buď průměrem potrubí (DN) nebo délkou rozvinutého obvodu žlabu (r.o.)</t>
  </si>
  <si>
    <t>Jedná se o humozní vrstvu vrámci SO 201.  
Položka zahrnuje pouze sejmutí s převozem na trvalou a nebo dočasnou skládku dle PD a ZOP akce  
celkem vpravo před mostem - 0,15*1,2*(49,9+29,6)=14,310 [A] 
celkem za mostem 0,15*22,5=3,375 [B] 
Celkem: A+B=17,685 [C]</t>
  </si>
  <si>
    <t>Nezahrnuje uložení uložení na skládku.    
Poplatek za uložení v samostatné položce 0141**   
celkem sanace podloží a zesílení vozovky - 0,3*2,5*(11,1+9,8)+0,3*2,5*(14,5+6,2)=31,200 [A]</t>
  </si>
  <si>
    <t>Třída těžitelnosti je uvažována dle ČSN 73 3050. Tato třída těžitelnosti odpovídá třídě I. dle ČSN 73 6133 a TKP 4- 2005.  
V případě odkazu na konkrétní normu připouští zadavatel užití i jiného rovnocenného řešení. 
Vykopávky z mezideponie vhodné zeminy k danému účelu obsypu, zásypu a ohumusování.  
celkem položka - 17411 - 28,25=28,250 [A] 
celkem položka - 18222 - 0,15*97,20=14,580 [B] 
celkem položka - 18232 - 0,15*22,50=3,375 [C] 
Celkem: A+B+C=46,205 [D]</t>
  </si>
  <si>
    <t>12960</t>
  </si>
  <si>
    <t>ČIŠTĚNÍ VODOTEČÍ A MELIORAČ KANÁLŮ OD NÁNOSŮ</t>
  </si>
  <si>
    <t>celkem pro opevnění koryta toku 
celkem 0,35*(17,5+1,2*(11,0+22,8))=20,321 [A] 
celkem dle PDPS odstranění zemních hrázek - (0,5*(1,5+2,5)*1,25)*(5,0+5,0)=25,000 [B] 
Celkem: A+B=45,321 [C]</t>
  </si>
  <si>
    <t>Třída těžitelnosti je uvažována dle ČSN 73 3050. Tato třída těžitelnosti odpovídá třídě I. dle ČSN 73 6133 a TKP 4- 2005.  
V případě odkazu na konkrétní normu připouští zadavatel užití i jiného rovnocenného řešení. 
celkem výkop pro opěru 01 - 5,3*8,9+0,5*5,3*2,0=52,470 [A] 
celkem výkop pro opěru 02 - 6,3*8,9+0,5*6,9*2,0=62,970 [B] 
celkem před opěrami - 1,25*2*10,1+1,25*0,5*4*1,5=29,000 [C] 
Celkem: A+B+C=144,440 [D]</t>
  </si>
  <si>
    <t>Třída těžitelnosti je uvažována dle ČSN 73 3050. Tato třída těžitelnosti odpovídá třídě I. dle ČSN 73 6133 a TKP 4- 2005.  
V případě odkazu na konkrétní normu připouští zadavatel užití i jiného rovnocenného řešení. 
Uložení není zahrnuto v položce, poplatek za uložení v samostatné položce " 
celkem pro zajišťující prahy - 0,4*1,0*(1,2*(2,8+3,8+2,3+3,4)+1,25+1,8)=7,124 [A]</t>
  </si>
  <si>
    <t>celkem položka - 12373 - 31,20=31,200 [A] 
celkem položka - 12110 - 17,685=17,685 [B] 
celkem položka -  12960 - 45,321=45,321 [C] 
celkem položka - 13173 - 144,40=144,400 [D] 
celkem položka - 13273 - 7,124=7,124 [E] 
Celkem: A+B+C+D+E=245,730 [F]</t>
  </si>
  <si>
    <t>celkem zásyp podél křídel opěry 01 - 0,5*(1,7+9,6)*2*2,5*0,5=14,125 [A] 
celkem zásyp podél křídel opěry 02 - 0,5*(1,7+9,6)*2*2,5*0,5=14,125 [B] 
Celkem: A+B=28,250 [C]</t>
  </si>
  <si>
    <t>17710</t>
  </si>
  <si>
    <t>ZEMNÍ HRÁZKY ZE ZEMIN SE ZHUTNĚNÍM</t>
  </si>
  <si>
    <t>Komplet zemní hrázky pro zajištění vodního toku včetně těsnění, dodávky atp. komplet v režii zhotovitele. 
celkem dle PDPS - (0,5*(1,5+2,5)*1,25)*(5,0+5,0)=25,000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</si>
  <si>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</si>
  <si>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cekem úprava pláně pod konstrukci komunikace před mostem - 6,5*18,8+1,25*14,5=140,325 [A] 
cekem úprava pláně pod konstrukci komunikace za mostem - 6,5*14,4+1,25*9,25=105,163 [B] 
Celkem: A+B=245,488 [C]</t>
  </si>
  <si>
    <t>celkem pod opevnění pod mostem - 17,5+10,5+16,5+1,2*(38,5+17,5+14,5+15,0+20,5+12,5)+1,2*(3,0*4)+(1,9*0,8+0,9*0,8)=203,340 [A] 
celkem pod ohmumusování - 1,2*(32,0+49,0)+22,5=119,700 [B] 
Celkem: A+B=323,040 [C]</t>
  </si>
  <si>
    <t>celkem ohumusování - 1,2*(32,0+49,0)=97,200 [A]</t>
  </si>
  <si>
    <t>18232</t>
  </si>
  <si>
    <t>ROZPROSTŘENÍ ORNICE V ROVINĚ V TL DO 0,15M</t>
  </si>
  <si>
    <t>celkem uvedení ploch do původního stavu - 22,5=22,500 [A]</t>
  </si>
  <si>
    <t>Položka zahrnuje:  
- nutné přemístění ornice z dočasných skládek vzdálených do 50m  
- rozprostření ornice v předepsané tloušťce v rovině a ve svahu do 1:5  
Položka nezahrnuje:  
- x</t>
  </si>
  <si>
    <t>celkem ohumusování - 1,2*(32,0+49,0)=97,200 [A] 
celkem uvedení ploch do původního stavu - 22,5=22,500 [B] 
Celkem: A+B=119,700 [C]</t>
  </si>
  <si>
    <t>21263</t>
  </si>
  <si>
    <t>TRATIVODY KOMPLET  Z TRUB Z PLAST HM DN DO 150MM</t>
  </si>
  <si>
    <t>celkem za opěrou 01 - 6,7+0,7+1,1=8,500 [A] 
celkem za opěrou 02 - 6,7+0,7+1,1=8,500 [B] 
Celkem: A+B=17,000 [C]</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</si>
  <si>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</si>
  <si>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celkem drenážní proužek na nosné konstrukci - 2*(6,85*0,25*0,04+2*0,25*0,5*0,04)=0,157 [A]</t>
  </si>
  <si>
    <t>22594</t>
  </si>
  <si>
    <t>ZÁPOROVÉ PAŽENÍ Z KOVU TRVALÉ</t>
  </si>
  <si>
    <t>Celkem předpokad válcované profily dle statického výpočtu zhotovitele včetně převázek. 
celkem dle PDPS - opěra 01 - 0,0337*6,0*6=1,213 [A] 
celkem dle PDPS - opěra 02 - 0,0337*6,0*6=1,213 [B] 
Celkem: A+B=2,426 [C]</t>
  </si>
  <si>
    <t>Položka zahrnuje:  
- dodávku ocelových zápor  
- jejich osazení do připravených vrtů včetně zabetonování konců a obsypu, případně jejich zaberanění  
Položka nezahrnuje:  
- vrty  
Způsob měření:  
- ocelová převázka se započítává do výsledné hmotnosti</t>
  </si>
  <si>
    <t>Výdřeva bude řešena dle návrhu zhotovitele jako dočasná nebo trvalá. Dobu bude upraven materiál zhotovitele. 
celkem opěra 01 - 9,5=9,500 [A] 
celkem opěra 02 - 9,5=9,500 [B] 
Celkem: A+B=19,000 [C]</t>
  </si>
  <si>
    <t>227831</t>
  </si>
  <si>
    <t>MIKROPILOTY KOMPLET D DO 150MM NA POVRCHU</t>
  </si>
  <si>
    <t>V ceně mikropiloty komplet trubky s vystrojením a hlavicemi. Shodně tak v případě tyčí jako tyče s maticemi a hlavicemi. Návrh dle dokumentace PDPS upřesněný dle RDS. 
celkem mikropiloty opěra 01 - 6,0*(16)=96,000 [A] 
celkem mikropiloty opěra 02 - 6,0*(16)=96,000 [B] 
Celkem: A+B=192,000 [C]</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</si>
  <si>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</si>
  <si>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26184</t>
  </si>
  <si>
    <t>VRT PRO KOTV, INJEK, MIKROPIL NA POVR TŘ III A IV D DO 200MM</t>
  </si>
  <si>
    <t>Třída vrtatelnosti dle IG průzkumu, který je přílohou dle ČSN 73 3050 od 2 do 5. Položka pro vrtání zatříděna do jedné třídy bez ohledu na rozdílnou vrtatelnost.  
pro mikropiloty je nutné do dané délky připočítat hluché vrtání z pilotážní plošiny dle požadavku zhotovitele. 
Hluché vrtání je započteno v této délce.  
Vrtání skrz základ stávajícího mostu bude započtena v těchto pracích. 
V případě odkazu na konkrétní normu připouští zadavatel užití i jiného rovnocenného řešení. 
celkem mikropiloty opěra 01 - 6,0*(16)=96,000 [A] 
celkem mikropiloty opěra 02 - 6,0*(16)=96,000 [B] 
Celkem: A+B=192,000 [C]</t>
  </si>
  <si>
    <t>Třída vrtatelnosti dle IG průzkumu, který je přílohou dle ČSN 73 3050 od 2 do 5. Položka pro vrtání zatříděna do jedné třídy bez ohledu na rozdílnou vrtatelnost.  
Hluché vrtání je započteno v této délce. 
V případě odkazu na konkrétní normu připouští zadavatel užití i jiného rovnocenného řešení. 
celkem dle PDPS - opěra 01 - 6,0*6=36,000 [A] 
celkem dle PDPS - opěra 02 - 6,0*6=36,000 [B] 
Celkem: A+B=72,000 [C]</t>
  </si>
  <si>
    <t>celkem beton základů C30/37 XC2,XF2,XD1 (CZ F.1.2.)-Cl 0,40;Dmax 22 
celkem opěra 01 - 0,65*1,586*8,62=8,886 [A] 
celkem opěra 02 - 0,65*1,586*8,62=8,886 [B] 
Celkem: A+B=17,772 [C]</t>
  </si>
  <si>
    <t>včetně provaření výztuže dle TZ a TP 124 
betonářská výztuž komplet do základů s vytažením do rámových stěn  
předpoklad 200 kg/m3  
celkem 0,200*(8,886+8,886)=3,554 [A]</t>
  </si>
  <si>
    <t>v přechodové oblasti dle ČSN 73 6244  
V případě odkazu na konkrétní normu připouští zadavatel užití i jiného rovnocenného řešení. 
celkem 2*(4,0*7,4+2,0*1,5*2)*2=142,400 [A]</t>
  </si>
  <si>
    <t>celkem dle ČSN 73 6244 - Těsnící folie  
V případě odkazu na konkrétní normu připouští zadavatel užití i jiného rovnocenného řešení. 
celkem 2*(4,0*7,4+2,0*1,5*2)=71,200 [A]</t>
  </si>
  <si>
    <t>celkem dle souboru detailu dokumentace a dle RDS 
celkem chodník vpravo - 4,5*2*12=108,000 [A] 
celkem chodník vlevo - 4,5*2*12=108,000 [B] 
Celkem: A+B=216,000 [C]</t>
  </si>
  <si>
    <t>Beton říms C30/37 XC4,XF4,XD3 (CZ,F.1.2)-Cl 0,40-Dmax 16-S4  
celkem chodník vpravo - (0,6*0,3+0,5*0,23)*12,00=3,540 [A] 
celkem chodník vlevo - (0,6*0,3+0,5*0,23)*11,25+2*0,8*0,26=3,735 [B] 
Celkem: A+B=7,275 [C]</t>
  </si>
  <si>
    <t>předpoklad 165 kg/m3  
celkem 0,165*7,275=1,200 [A]</t>
  </si>
  <si>
    <t>beton opěr a křídel C30/37 XC2,XF2,XD1 (CZ,F.1.2)-Cl 0,40-Dmax 22-S4   
celkem opěra 01 - 0,68*0,8*8,62+0,55*2,86*1,3+0,55*1,88*1,3=8,078 [A] 
celkem opěra 02 - 0,68*0,94*8,62+0,55*2,86*1,55+0,55*2,56*1,55=10,130 [B] 
plenty - 0,3*1,05*(1,3+1,55)=0,898 [C] 
Celkem: A+B+C=19,106 [D]</t>
  </si>
  <si>
    <t>včetně provaření výztuže dle TZ a TP 124 
předpoklad 210 kg/m3  
celkem 0,210*(8,07+10,13+0,89)=4,009 [A]</t>
  </si>
  <si>
    <t>42031A</t>
  </si>
  <si>
    <t>PŘECHOD DESKY MOSTNÍCH OPĚR Z PROST BETONU DO C20/25</t>
  </si>
  <si>
    <t>betonový práh z betonu C30/37 XC2,XF2,XD1 (CZ,F.1.2)-Cl 0,40-Dmax 22-S4  
celkem betonový práh 01 - (0,35*0,6*7,4)=1,554 [A] 
celkem betonový práh 02 - (0,35*0,6*7,4)=1,554 [B] 
Celkem: A+B=3,108 [C]</t>
  </si>
  <si>
    <t>Beton nosné konstrukce C35/45 XC2,XF2,XD1 (CZ,F.1.2)-Cl 0,40-Dmax 22-S4  
celkem spřahující deska - 2,49*8,62=21,464 [A] 
celkem rámové rohy - 0,6*0,68*8,62+0,6*0,68*8,62=7,034 [B] 
Celkem: A+B=28,498 [C]</t>
  </si>
  <si>
    <t>včetně provaření výztuže dle TZ a TP 124 
předpoklad 200 kg/m3  
celkem rámová deska - 0,20*21,48=4,296 [A] 
celkem rámové rohy - 0,20*7,033=1,407 [B] 
Celkem: A+B=5,703 [C]</t>
  </si>
  <si>
    <t>451311</t>
  </si>
  <si>
    <t>PODKL A VÝPLŇ VRSTVY Z PROST BET DO C8/10</t>
  </si>
  <si>
    <t>beton C8/10-XO 
celkem pod základy - 0,15*1,92*8,96*2=5,161 [A] 
celkem pod základy křídel - 0,15*1,0*(1,95+1,87+1,65+2,82)+0,15*1,0*2*1,05=1,559 [B] 
celkem pod drenáže - 0,3*0,6*(7,4)*2=2,664 [C] 
Celkem: A+B+C=9,384 [D]</t>
  </si>
  <si>
    <t>451314</t>
  </si>
  <si>
    <t>PODKLADNÍ A VÝPLŇOVÉ VRSTVY Z PROSTÉHO BETONU C25/30</t>
  </si>
  <si>
    <t>beton C25/30nXF1, C25/30nXF3 
celkem pod opevnění z dlažby - 0,15*(17,5+10,5+16,5+1,2*(38,5+17,5+14,5+15,0+20,5+12,5)+1,2*(3,0*4)+(1,9*0,8+0,9*0,8))=30,501 [A]</t>
  </si>
  <si>
    <t>celkem přechodový klín - 2*0,5*(0,3+0,65)*3,5*7,2=23,940 [A] 
celkem trativod za opěrou 01 - 0,3*0,6*(7,2)=1,296 [B] 
celkem trativod za opěrou 02 - 0,3*0,6*(7,2)=1,296 [C] 
Celkem: A+B+C=26,532 [D]</t>
  </si>
  <si>
    <t>45747</t>
  </si>
  <si>
    <t>VYROVNÁVACÍ A SPÁD VRSTVY Z MALTY ZVLÁŠTNÍ (PLASTMALTA)</t>
  </si>
  <si>
    <t>celkem včetně betonářské výztuže v položce výztuž n.k. 
celkem okraj n.k. pod okrajem izolace 0,05*0,125*(11,25+11,25)=0,141 [A]</t>
  </si>
  <si>
    <t>Položka zahrnuje:  
- dodání zvláštní malty (plastmalty) předepsané kvality  
- její rozprostření v předepsané tloušťce a v předepsaném tvaru  
Položka nezahrnuje:  
- x</t>
  </si>
  <si>
    <t>Zásyp za opěrami dle ČSN 73 6244 na dané ID dle materiálu 
V případě odkazu na konkrétní normu připouští zadavatel užití i jiného rovnocenného řešení. 
celkem za opěrou 01 - 2,5*7,2+1,5*0,5*2+2,5*1,0*2=24,500 [A] 
celkem za opěrou 02 - 2,8*7,2+1,5*0,5*2+2,8*1,0*2=27,260 [B] 
Celkem: A+B=51,760 [C]</t>
  </si>
  <si>
    <t>458523</t>
  </si>
  <si>
    <t>VÝPLŇ ZA OPĚRAMI A ZDMI Z KAMENIVA DRCENÉHO, INDEX ZHUTNĚNÍ ID DO 0,9</t>
  </si>
  <si>
    <t>ochranný obsyp opěr dle ČSN 73 6244 - na ID 0,85 
V případě odkazu na konkrétní normu připouští zadavatel užití i jiného rovnocenného řešení. 
celkem za opěrou 01 - 0,6*0,6*7,2=2,592 [A] 
celkem za opěrou 02 - 0,6*0,6*7,2=2,592 [B] 
Celkem: A+B=5,184 [C]</t>
  </si>
  <si>
    <t>461314</t>
  </si>
  <si>
    <t>PATKY Z PROSTÉHO BETONU C25/30</t>
  </si>
  <si>
    <t>celkem zajišťující prahy z betonu C25/30nXF3  
celkem pro zajišťující prahy - 0,4*1,0*(1,2*(2,8+3,8+2,3+3,4)+1,25+1,8)=7,124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</si>
  <si>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</si>
  <si>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celkem oprava koryta toku - 0,3*1,8*11,8+0,3*1,1*2,0=7,032 [A]</t>
  </si>
  <si>
    <t>465512</t>
  </si>
  <si>
    <t>DLAŽBY Z LOMOVÉHO KAMENE NA MC</t>
  </si>
  <si>
    <t>celkem dlažby opevnění a úprav pod mostem tl kamene 0,25m s podkladním betonem 0,1-0,15m z betonu C16/20nXF1 s vyspárováním z malty M25 XF4 a nebo M25 XF3  
celkem pod opevnění z dlažby - 0,25*(17,5+10,5+16,5+1,2*(38,5+17,5+14,5+15,0+20,5+12,5)+1,2*(3,0*4)+(1,9*0,8+0,9*0,8))=50,835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</si>
  <si>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</si>
  <si>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celkem konstrukce vozovky - 0,2*0,5*(7,5+6,5)*18,77+0,2*7,5*14,35=47,803 [A]</t>
  </si>
  <si>
    <t>celkem konstrukce vozovky - 0,25*0,5*(7,5+6,5)*18,77+0,25*7,5*14,35=59,754 [A] 
celkem pod rampová napojení - 0,25*1,1*(1,05*2,0)=0,578 [B] 
celkem pod rampová napojení - 0,25*1,1*(1,05*1,5)=0,433 [C] 
celkem sanace podloží a zesílení vozovky - 0,3*2,5*(11,1+9,8)+0,3*2,5*(14,5+6,2)=31,200 [D] 
Celkem: A+B+C+D=91,965 [E]</t>
  </si>
  <si>
    <t>celkem před mostem - (0,45)*(12,20*1,0)=5,490 [A] 
celkem za mostem - (0,45)*(7,45*1,0)=3,353 [B] 
Celkem: A+B=8,843 [C]</t>
  </si>
  <si>
    <t>celkem před mostem - (12,20*1,0)=12,200 [A] 
celkem za mostem - (7,45*1,0)=7,450 [B] 
Celkem: A+B=19,650 [C]</t>
  </si>
  <si>
    <t>celkem infiltrační postřik PI-C 0,4 kg/m2 
celkem konstrukce vozovky SO 204 - 0,5*(7,5+6,5)*18,7+7,5*14,35=238,525 [A]</t>
  </si>
  <si>
    <t>celkem spojovací postřik  PS-EM - 0,4 kg/m2 
celkem pod obrusnou vrstvu SO 204 - 1,02*260,0=265,200 [A] 
celkem pod ložnou vrstvu SO 204 - 1,05*(260,0-6,5*6,85)=226,249 [B] 
celkem pod obrusnou vrstvu SO 104 - 1,02*260,0*(-1)=- 265,200 [C] 
celkem pod ložnou vrstvu SO 104 - 1,05*(260,0-6,5*6,85)*(-1)=- 226,249 [D] 
Celkem: A+B+C+D=0,000 [E]</t>
  </si>
  <si>
    <t>574A34</t>
  </si>
  <si>
    <t>ASFALTOVÝ BETON PRO OBRUSNÉ VRSTVY ACO 11+ TL. 40MM</t>
  </si>
  <si>
    <t>celkem ACO11+ - 40 mm 
celkem obrusná vrstva SO 204 - 1,02*260,0=265,200 [A] 
celkem obrusná vrstva SO 104 - 1,02*260,0*(-1)=- 265,200 [B] 
Celkem: A+B=0,000 [C]</t>
  </si>
  <si>
    <t>ACL 16S - 60mm 
celkem ložná vrstva SO 204 - 1,05*(260,0-6,5*6,85)=226,249 [A] 
celkem ložná vrstva SO 104 - 1,05*(260,0-6,5*6,85)*(-1)=- 226,249 [B] 
Celkem: A+B=0,000 [C]</t>
  </si>
  <si>
    <t>574E06</t>
  </si>
  <si>
    <t>ASFALTOVÝ BETON PRO PODKLADNÍ VRSTVY ACP 16+, 16S</t>
  </si>
  <si>
    <t>ACP 16S 
celkem podkladní vrstva - 0,1*1,08*(260,0-6,5*6,85)=23,271 [A]</t>
  </si>
  <si>
    <t>ochrana izolace z MA 11 IV na mostě pod konstrukcí vozovky  včetně pohozu z drti  
celkem ochrana izolace - 0,04*((6,5-0,25-0,25)*6,85)=1,644 [A]</t>
  </si>
  <si>
    <t>62592</t>
  </si>
  <si>
    <t>ÚPRAVA POVRCHU BETONOVÝCH PLOCH A KONSTRUKCÍ - STRIÁŽ</t>
  </si>
  <si>
    <t>Celkem úprava povrchu římsy a chodníku na mostě   
celkem římsy - (0,8-0,05-0,05)*11,2*2=15,680 [A]</t>
  </si>
  <si>
    <t>Položka zahrnuje:  
- provedení předepsané úpravy  
Položka nezahrnuje:  
- x</t>
  </si>
  <si>
    <t>celkem opěra 01 a křídla - 1,65*7,36+1,65*(2,86+2,25)+0,5*1,65+(0,5+1,05)*1,65=23,958 [A] 
celkem opěra 02 a křídla - 1,8*7,36+1,8*(2,86+2,25)+0,5*1,8+(0,5+1,05)*1,8=26,136 [B] 
pracovní spáry opěra 01 - 0,5*(8,6+1,0+1,0+7,36)=8,980 [C] 
pracovní spáry opěra 02 - 0,5*(8,6+1,0+1,0+7,36)=8,980 [D] 
Celkem: A+B+C+D=68,054 [E]</t>
  </si>
  <si>
    <t>celkem nosná konstrukce - 6,85*7,6+0,25*2*7,36=55,740 [A] 
celkem křídla - 1,0*(2,85+2,55+2,85+2,56)=10,810 [B] 
Celkem: A+B=66,550 [C]</t>
  </si>
  <si>
    <t>celkem ochrana celoplošné izolace na mostovce  
celkem pod pravostrannou římsou - 0,75*11,25=8,438 [A] 
celkem pod levostrannou římsou - 0,75*11,25=8,438 [B] 
Celkem: A+B=16,876 [C]</t>
  </si>
  <si>
    <t>celkem opěra 01 a křídla - 1,65*7,36+1,65*(2,86+2,25)+0,5*1,65+(0,5+1,05)*1,65=23,958 [A] 
celkem opěra 02 a křídla - 1,8*7,36+1,8*(2,86+2,25)+0,5*1,8+(0,5+1,05)*1,8=26,136 [B] 
pracovní spáry opěra 01 - 0,5*(8,6+1,0+1,0+7,36)=8,980 [C] 
pracovní spáry opěra 02 - 0,5*(8,6+1,0+1,0+7,36)=8,980 [D] 
celkem základ opěry 01 - (0,65+0,9)*7,36+0,6*1,0*2+1,95*0,65+1,0*8,6+1,0*2,5*2+1,0*1,05=28,526 [E] 
celkem základ opěry 02 - (0,65+0,9)*7,36+0,6*1,0*2+1,95*0,65+1,0*8,6+1,0*2,5*2+1,0*1,05=28,526 [F] 
Celkem: A+B+C+D+E+F=125,106 [G]</t>
  </si>
  <si>
    <t>721174</t>
  </si>
  <si>
    <t>VNITŘNÍ KANALIZACE Z PLAST TRUB DN 200</t>
  </si>
  <si>
    <t>celkem prostup skrz opěru 
Celkem délka - 0,68*2=1,360 [A]</t>
  </si>
  <si>
    <t>Položka zahrnuje:  
-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  
Položka nezahrnuje:  
- x</t>
  </si>
  <si>
    <t>nátěr okraje n.k. dle detailů (0,4*6,85*2)=5,480 [A] 
celkem mezi římsou a křídly - (0,4*(2,55+3,25+3,25+3,25))=4,920 [B] 
Celkem: A+B=10,400 [C]</t>
  </si>
  <si>
    <t>celkem chodníky a římsy 
celkem vpravo na mostě - (0,3+0,6+0,8-0,15)*12,0=18,600 [A] 
celkem vlevo na mostě -  (0,3+0,6+0,8-0,15)*11,25+0,3*0,6*2+0,3*0,6*2=18,158 [B] 
Celkem: A+B=36,758 [C]</t>
  </si>
  <si>
    <t>78384</t>
  </si>
  <si>
    <t>NÁTĚRY BETON KONSTR TYP S5 (OS-DI)</t>
  </si>
  <si>
    <t>celkem odrazná hrana 
celkem - (0,15+0,15)*(11,25+12,0)=6,975 [A]</t>
  </si>
  <si>
    <t>86734</t>
  </si>
  <si>
    <t>CHRÁNIČKY Z TRUB OCELOVÝCH PODÉLNĚ PŮLENÝCH DN DO 200MM</t>
  </si>
  <si>
    <t>celkem pro stávající IS a jejich osazení - dle požadavku PD obdélníkového průřezu 
celkem 1*(11,25+1,0+1,0)=13,250 [A]</t>
  </si>
  <si>
    <t>Položka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 opláštění dle dokumentace a nutné opravy opláštění při jeho poškození  
Položka nezahrnuje:  
- x</t>
  </si>
  <si>
    <t>celkem chráničky v chodníku mostu vpravo - (2)*(12,00+3,0+3,0)=36,000 [A] 
celkem chráničky v chodníku mostu vlevo -  (2)*(11,25+3,0+3,0)=34,500 [B] 
Celkem: A+B=70,500 [C]</t>
  </si>
  <si>
    <t>Komplet zápradlí dle PD DUSP+PDPS a ČSN 73 6201 výšky 1,10m se svislou výplní. 
celkem dodávka zábradlí včetně kotvení a PKO dle TKP 19.B (RAL vrchní vrstvy dle požadavku objednatele)  
V případě odkazu na konkrétní normu připouští zadavatel užití i jiného rovnocenného řešení. 
celkem pravá strana mostu - 12,0=12,000 [A] 
celkem levá strana mostu - 0,37+1,1+11,03+0,85+0,42=13,770 [B] 
Celkem: A+B=25,770 [C]</t>
  </si>
  <si>
    <t>91345</t>
  </si>
  <si>
    <t>NIVELAČNÍ ZNAČKY KOVOVÉ</t>
  </si>
  <si>
    <t>celkem dle PD - spodní stavba - 2*2=4,000 [A]</t>
  </si>
  <si>
    <t>Položka zahrnuje:  
- dodání a osazení nivelační značky včetně nutných zemních prací  
- vnitrostaveništní a mimostaveništní dopravu  
Položka nezahrnuje:  
- x</t>
  </si>
  <si>
    <t>celkem dle PD a ČSN evidenční číslo mostu dle detailu v souboru detailů 
V případě odkazu na konkrétní normu připouští zadavatel užití i jiného rovnocenného řešení. 
celkem dle PD - 2 ks=2,000 [A]</t>
  </si>
  <si>
    <t>demontáž značky ev. číslem mostu, demontáž, odvoz a odstranění v režii zhotovitele 
celkem dle PD - 2 ks=2,000 [A]</t>
  </si>
  <si>
    <t>917223</t>
  </si>
  <si>
    <t>SILNIČNÍ A CHODNÍKOVÉ OBRUBY Z BETONOVÝCH OBRUBNÍKŮ ŠÍŘ 100MM</t>
  </si>
  <si>
    <t>celkem rampová napojení - 1,05+1,05+1,5+2,0=5,600 [A] 
celkem podél opevnění - 1,2*(3,6+2,0)=6,720 [B] 
Celkem: A+B=12,320 [C]</t>
  </si>
  <si>
    <t>celkem rampová napojení - 2,0+1,5=3,500 [A]</t>
  </si>
  <si>
    <t>celkem začátek, konec úpravy - 6,2+6,5=12,700 [A] 
celkem příčné dilatace - 2*(7,4+7,4)=29,600 [B] 
celkem podél chodníků a obrubníků - 2,0+12,0+1,5+11,25+2,0+2,0=30,750 [C] 
Celkem: A+B+C=73,050 [D]</t>
  </si>
  <si>
    <t>celkem začátek, konec úpravy - 6,2+6,5=12,700 [A] 
celkem příčné dilatace - (7,4+7,4)=14,800 [B] 
celkem podél chodníků a obrubníků - 2,0+12,0+1,5+11,25+2,0+2,0=30,750 [C] 
Celkem: A+B+C=58,250 [D]</t>
  </si>
  <si>
    <t>93160</t>
  </si>
  <si>
    <t>MOSTNÍ ZÁVĚRY ELASTICKÉ</t>
  </si>
  <si>
    <t>celkem ve vozovce příčná dilatace - 0,04*0,04*2*7,4=0,024 [A]</t>
  </si>
  <si>
    <t>Položka zahrnuje:  
- zahrnuje veškeré práce spojené s kompletním provedením mostních závěrů od úrovně izolace, t.j.   
- položení pracovní separační vrstvy na hotovou izolaci před pokládkou vozovky  
- vyříznutí a vybourání položené vozovky v prostoru dilatace  
- dodávka a montáž metalizovaných krycích plechů  
- položení definitivní separační vrstvy  
- provedení vlastního mostního závěru zálivkovou hmotou  
Položka nezahrnuje:  
- x  
Způsob měření:  
- měří se v metrech krychlových</t>
  </si>
  <si>
    <t>93650</t>
  </si>
  <si>
    <t>DROBNÉ DOPLŇK KONSTR KOVOVÉ</t>
  </si>
  <si>
    <t>Komplet včetně PKO shodného jako zábradlí na mostě včetně kotvení. 
Celkem konzoly pro přeložky inženýrských sítí včetně kotev, třmenů atp. Komplet dodávka a montáž dle RDS dokumentace. 
Komplet včetně PKO dle TKP 19B" 
celkem 10 ks=10,000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</si>
  <si>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</si>
  <si>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kompletní řešení odvodňovačů celoplošné izolace dle souboru detailů  
odvodňovač celoplošné izolace komplet  
celkem dle PD - 4=4,000 [A]</t>
  </si>
  <si>
    <t>96613</t>
  </si>
  <si>
    <t>BOURÁNÍ KONSTRUKCÍ Z KAMENE NA MC</t>
  </si>
  <si>
    <t>Komplet demolice dle návrhu DUSP+PDPS včetně pomocných konstrukcí a prací komplet. 
celkem beton pod dlažbami - 0,25*1,2*(20,0+10,6+8,9+16,6)+0,25*(65,2)=33,130 [A] 
celkem opěry - 1,2*1,0*8,6+1,2*2,0*(2,5+2,5)=22,320 [B] 
celkem opěry - 1,2*1,0*8,6+1,2*2,0*(2,5+2,5)=22,320 [C] 
celkem rezerva (kubatura čerpána s odsouhlasení TDI a AD) - 10,0=10,000 [D] 
Celkem: A+B+C+D=87,770 [E]</t>
  </si>
  <si>
    <t>96615</t>
  </si>
  <si>
    <t>BOURÁNÍ KONSTRUKCÍ Z PROSTÉHO BETONU</t>
  </si>
  <si>
    <t>Komplet demolice dle návrhu DUSP+PDPS včetně pomocných konstrukcí a prací komplet. Položka zahrnuje veškeré pomocné práce jako dělení, bourání vrtání atp související s touto položkou. 
celkem beton pod dlažbami - 0,15*1,2*(20,0+10,6+8,9+16,6)+0,15*(65,2)=19,878 [A] 
celkem opěry - 1,0*1,0*8,6+1,0*2,0*(2,5+2,5)=18,600 [B] 
celkem opěry - 1,0*1,0*8,6+1,0*2,0*(2,5+2,5)=18,600 [C] 
celkem základy - 1,0*2,0*(9,0+2,5+2,5)=28,000 [D] 
celkem základy - 1,0*2,0*(9,0+2,5+2,5)=28,000 [E] 
celkem rezerva (kubatura čerpána s odsouhlasení TDI a AD) - 10,0=10,000 [F] 
Celkem: A+B+C+D+E+F=123,078 [G]</t>
  </si>
  <si>
    <t>Komplet demolice dle návrhu DUSP+PDPS včetně pomocných konstrukcí a prací komplet. Položka zahrnuje veškeré pomocné práce jako dělení, bourání vrtání atp související s touto položkou. 
celkem úložné prahy - (1,5*0,5)*(8,6)+(0,75*1,1)*(8,6)=13,545 [A] 
celkem úložné prahy - (1,5*0,5)*(8,6)+(0,75*1,1)*(8,6)=13,545 [B] 
celkem nosná konstrukce - 8,6*6,0*0,3=15,480 [C] 
celkem konstrukce říms - 0,8*0,2*11,0*2=3,520 [D] 
celkem poprsní zdi - 0,95*0,35*2*11,0=7,315 [E] 
celkem zábradelní sloupky - (6+7)*(1,1*0,25*0,2)=0,715 [F] 
celkem rezerva (kubatura čerpána s odsouhlasení TDI a AD) - 10,0=10,000 [G] 
Celkem: A+B+C+D+E+F+G=64,120 [H]</t>
  </si>
  <si>
    <t>96718</t>
  </si>
  <si>
    <t>VYBOURÁNÍ ČÁSTÍ KONSTRUKCÍ KOVOVÝCH</t>
  </si>
  <si>
    <t>Komplet demolice dle návrhu DUSP+PDPS včetně pomocných konstrukcí a prací komplet. Položka zahrnuje veškeré pomocné práce jako dělení, bourání vrtání atp související s touto položkou. 
komplet likvidace v režii zhotovitele 
celkem předpoklad dle PD DUSP+PDPS 
celkem odvodňovače - 0,05*(2+2)=0,200 [A] 
celkem konstrukce ložisek - předpoklad - 0,025*2*16=0,800 [B] 
celkem trubky zábradlí a kosntrukce zábradlí - 3*(12,7+15,3)*0,005=0,420 [C] 
Celkem: A+B+C=1,420 [D]</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</si>
  <si>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</si>
  <si>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96785</t>
  </si>
  <si>
    <t>VYBOURÁNÍ MOSTNÍCH DILATAČNÍCH ZÁVĚRŮ</t>
  </si>
  <si>
    <t>Komplet demolice dle návrhu DUSP+PDPS včetně pomocných konstrukcí a prací komplet. Položka zahrnuje veškeré pomocné práce jako dělení, bourání vrtání atp související s touto položkou. 
komplet likvidace v režii zhotovitele 
celkem předpoklad dle PD DUSP+PDPS 
celkem ocelové podpovrchové dilatační závěry - 9,6+9,6=19,200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</si>
  <si>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</si>
  <si>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Komplet demolice dle návrhu DUSP+PDPS včetně pomocných konstrukcí a prací komplet. Položka zahrnuje veškeré pomocné práce jako dělení, bourání vrtání atp související s touto položkou. 
celkem předpoklad dle PD DUSP+PDPS 
celkem 0,15*6,5*6,0=5,850 [A]</t>
  </si>
  <si>
    <t>Komplet demolice dle návrhu DUSP+PDPS včetně pomocných konstrukcí a prací komplet. Položka zahrnuje veškeré pomocné práce jako dělení, bourání vrtání atp související s touto položkou. 
Položka podléhá rozboru dle položky 02851.A a následné uložení na skládku 
celkem předpoklad dle PD DUSP+PDPS 
celkem - 6,9*6,0+1,25*(8,3+2,0+2,0)*2=72,150 [A]</t>
  </si>
  <si>
    <t>SO 205</t>
  </si>
  <si>
    <t>MOST EV. Č.311-016</t>
  </si>
  <si>
    <t>poplatky za uložení zemin a přebytků výkopku - skládka dle zadávacích podmínek v režii dodavatele s poplatkem a evidencí   
poplatky za uložení zemin a přebytků výkopku   
celkem položka - 12573 - -75.819 m3U=-75,819 [A] 
celkem položka - 17120 - 108.94=108,940 [B] 
Celkem: A+B=33,121 [C]</t>
  </si>
  <si>
    <t>celkem položka - 96616- 2.5*21.422=53,555 [A] 
celkem položka - 97816 - 2.5*10.62=26,550 [B] 
Celkem: A+B=80,105 [C]</t>
  </si>
  <si>
    <t>poplatky za uložení materiálů na bázi asfaltových. dehtových izolací. elastomerových a pryžových ložisek - skládka dle zadávacích podmínek v režii dodavatele s poplatkem a evidencí.   
celkem položka 97817 - 0.01*2.2*51.7=1,137 [A]</t>
  </si>
  <si>
    <t>Položka zahrnuje kompletní DIO  během provozování objektu SO 205 a realizaci SOuvisejících stavebních objektů dané akce. 
Kompletní soustava, sobour svislého a vodorvného dorpavního značení po celou dobu realizace včetně montáže, pronájmu, demontáže odvozu, údržby, aktualizace.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205.     
Soustava DZ a řízení dopravy na staveništi.  
DIO bude předmětem návrhu a zajištění zhotovitele akce.    
1=1,000 [A]</t>
  </si>
  <si>
    <t>ochrana a vytyčení stávajících sítí 
1=1,000 [A]</t>
  </si>
  <si>
    <t>Kompletní práce doplňkvé diagnostiky nosné konstrukce a spodní stavby mostu s vazbou na navrhovanou opravu mostu. Tedy 
Mechanické, fyzikální a chemické vlastnosti betonových konstrukcí s vazbou na navržený rozsah prací. 
1=1,000 [A]</t>
  </si>
  <si>
    <t>Základní průzkum konstrukce vozovky a konstrukce izolace, ochrany izolace na stávajícím mostě v podobě provedení Akreditované zkoušky se stanovením Polycyklických aromatických uhlovodíků (PAU) v asfaltových směsích a materiálech dle vyhlášky č. 130/2019 Sb.  
Na základě dané zkoušky bude u SO 207 a to položky, položky 11333 a 97817 rozhodnuto o tom, zda se jedná nebo nejedná o nebezpečný odpad. V případě že ano, zhotovitel uloží daný materiál na skládku s poplatkem vrámci položky 01413* dané množství jako nebezpečný odpad. V případě že nikoliv, provede uložení daného množství na skládku s poplatkem vrámci položky 01412*. Celá tato problematika bude pak řešena jako ZBV. 
1=1,000 [A]</t>
  </si>
  <si>
    <t>dokumentace bude požadovaná v (počet výtisků. paré a CD v el. podobě dle SOD) objednatelem včetně dokumentace v elektronické podobě   
cena za zpracování - DSPS (dokumentace skutečného provedení stavby)  - dokumentace bude vypracována dle požadavku objednatele v aktualizovaném znění   
Celkem rozsah a počet dle SOD   
1=1,000 [A]</t>
  </si>
  <si>
    <t>celkem dle požadavku zhotovitele a objednatele dle SOD a v daném počtu Dokumentace skutečného provedení stavby v tištění a el. podobě.  
Rozsah prací je dfinován SOD akce mezi objednatelem a dodavatelem stavby.  
DSPS dokumentace pro SO 205 
Celkem včetně statického výpočtu zatížitelnosti dle ČSN 73 6222. 
V případě odkazu na konkrétní normu připouští zadavatel užití i jiného rovnocenného řešení. 
1=1,000 [A]</t>
  </si>
  <si>
    <t>Kompletní práce geotechnika při řešení pažení a výkopů, návrhu, dopřesnění, vyhodnocení, popisu, doporučení. 
Komplet odsouhlasení zapažení mostní konstrukce geotechnikem. 
Kompletní práce geotechnika vrámci tohoto SO 
Celkem 1 kpl=1,000 [A]</t>
  </si>
  <si>
    <t>Dokumentace bude požadovaná  (počet výtisků. paré a CD v el. podobě dle požadavku PD. dodavatele a objednatele) objednatelem včetně dokumentace v elektronické podobě na CD.   
1. HMP včetně zadání do el. evidence mostu objednatele a správce (vše dle ČSN 73 6220. 736221 a 736222). projednání a odsouhlasení dle SOD zhotovitele   
V případě odkazu na konkrétní normu připouští zadavatel užití i jiného rovnocenného řešení. 
1=1,000 [A]</t>
  </si>
  <si>
    <t>celkem vyklizení prostoru pod mostem a kolem křídel od nečistot. náletových dřevin suti. předmětů vzniklých při realizaci akce komplet včetně odvozu. likvidace atp.   
398=398,000 [A]</t>
  </si>
  <si>
    <t>11201</t>
  </si>
  <si>
    <t>KÁCENÍ STROMŮ D KMENE DO 0,5M S ODSTRANĚNÍM PAŘEZŮ</t>
  </si>
  <si>
    <t>14=14,000 [A]</t>
  </si>
  <si>
    <t>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</si>
  <si>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včetně odvozu na skládku dle požadavku objednatele a dle PD akce do dodavatelem určené vzdálenosti   
položka nezahrnuje poplatek za uložení a zahrnuje uložení na skládku. poplatek za uložení v položce 0141***   
O1. - 0.55*58.6=32,230 [A] 
O2. - 0.55*83.96=46,178 [B] 
Celkem: A+B=78,408 [C]</t>
  </si>
  <si>
    <t>Odstranění kamenných římsových obrubníků, položka včetně poplatku za skládku 
2*16 m=32,000 [A]</t>
  </si>
  <si>
    <t>tloušťka 0.11m 
SO 205-354 m2=354,000 [A] 
SO 105 (-1)*354 m2=- 354,000 [B] 
Celkem: A+B=0,000 [C]</t>
  </si>
  <si>
    <t>Položka zahrnuje pouze sejmutí s převozem na trvalou a nebo dočasnou skládku dle PD a požadavku objednatele akce.   
Uložení zahrnuto v položce 17120. poplatek za případné uložení v položce 0141**   
O1 vlevo- 43.1*0.15=6,465 [A] 
O1 vpravo - 93.6*0.15=14,040 [B] 
O2 vlevo- 41.6*0.15=6,240 [C] 
O2 vpravo-78.8*0.15=11,820 [D] 
Celkem: A+B+C+D=38,565 [E]</t>
  </si>
  <si>
    <t>Třída těžitelnosti je uvažována dle ČSN 73 3050. Tato třída těžitelnosti odpovídá třídě I. dle ČSN 73 6133 a TKP 4- 2005.   
V případě odkazu na konkrétní normu připouští zadavatel užití i jiného rovnocenného řešení. 
Vykopávky z mezideponie vhodné zeminy k danému účelu obsypu. zásypu a ohumusování. 
18222 - 257.100=257,100 [A] 
17511 - 37.254=37,254 [B] 
Celkem: A+B=294,354 [C]</t>
  </si>
  <si>
    <t>12922</t>
  </si>
  <si>
    <t>ČIŠTĚNÍ KRAJNIC OD NÁNOSU TL. DO 100MM</t>
  </si>
  <si>
    <t>ODSTRANĚNÍ KRAJNIC  
SO205-12.6+53+15.9+24.8=106,300 [B] 
SO105- (-1)*106.3=- 106,300 [A] 
Celkem: B+A=0,000 [C]</t>
  </si>
  <si>
    <t>Třída těžitelnosti je uvažována dle ČSN 73 3050. Tato třída těžitelnosti odpovídá třídě I. dle ČSN 73 6133 a TKP 4- 2005.   
V případě odkazu na konkrétní normu připouští zadavatel užití i jiného rovnocenného řešení. 
Uložení není zahrnuto v položce. Zahrnuto v položce 17120. Poplatek za uložení v samostatné položce 0141**   
opěra O1-2.3*7.25+0.95*(3.7+2.4+5.1+2.6)+0.6*(7.4+1.3+8.1)=39,865 [A] 
opěra O2-1.0*7.25+0.95*(5+2.6+3.7+2.7)+0.6*(8.7+7.9)=30,510 [B] 
Celkem: A+B=70,375 [C]</t>
  </si>
  <si>
    <t>12110 - 38.565 m3=38,565 [A] 
13173 - 70.375 m3=70,375 [B] 
Celkem: A+B=108,940 [C]</t>
  </si>
  <si>
    <t>zásyp líce křídla opěry O1-0.6*(7.4+1.3+8.1)+0.95*(1.59+1.55)=13,063 [A] 
zásyp křídel opěry O2-0.6*(8.7+7.9)+0.95*(1.54+1.65)=12,991 [B] 
dosypání zemních kuželů-2*0.7*8=11,200 [C] 
Celkem: A+B+C=37,254 [D]</t>
  </si>
  <si>
    <t>celkem pro obnovu ohumusování  
O1 vlevo- 43.1=43,100 [A] 
O1 vpravo - 93.6=93,600 [B] 
O2 vlevo- 41.6=41,600 [C] 
O2 vpravo-78.8=78,800 [D] 
Celkem: A+B+C+D=257,100 [E]</t>
  </si>
  <si>
    <t>získání zeminy v položce 12573   
celkem pro obnovu ohumusování   
O1 vlevo- 43.1=43,100 [A] 
O1 vpravo - 93.6=93,600 [B] 
O2 vlevo- 41.6=41,600 [C] 
O2 vpravo-78.8=78,800 [D] 
Celkem: A+B+C+D=257,100 [E]</t>
  </si>
  <si>
    <t>celkem pro obnovu ohumusování   
O1 vlevo- 43.1=43,100 [A] 
O1 vpravo - 93.6=93,600 [B] 
O2 vlevo- 41.6=41,600 [C] 
O2 vpravo-78.8=78,800 [D] 
Celkem: A+B+C+D=257,100 [E]</t>
  </si>
  <si>
    <t>celkem odvodnění celoplošné izolace - 0.15*0.04*5.86=0,035 [A]</t>
  </si>
  <si>
    <t>celkem svislé zápory HEB 140 - délka 2,5 
celkem 0,0337*5*10=1,685 [A]</t>
  </si>
  <si>
    <t>celkem výdřeva z hraněného řeziva dle požadavku zhotovitele  
celkem plocha 4.2+3.7=7,900 [A]</t>
  </si>
  <si>
    <t>celkem vrty pro svislé zápory svislé zápory v položce 22694  
celkem -5*10=50,000 [A]</t>
  </si>
  <si>
    <t>26664</t>
  </si>
  <si>
    <t>VRTY PRO MIKROPILOTY V PODZEMÍ DO 12M TŘ VI D DO 200MM</t>
  </si>
  <si>
    <t>vrty pro prostup rubové drenáže křídly- 2*0.8=1,600 [A]</t>
  </si>
  <si>
    <t>Položky zahrnuje:  
- vlastní vrt  
- všechny potřebné pomocné práce a konstrukce (spotřeba vody při vrtání s vodním výplachem, vyčištění vrtu stlačeným vzduchem, lešení a pracovní plošiny a pod.)  
- polohu vrtů, jejich průměr, délku, případné vrtání s výpažnicí a její specifikaci určuje zadávací dokumentace  
- platí i pro event. provádění jádrových vrtů.  
Položka nezahrnuje:  
- x</t>
  </si>
  <si>
    <t>komplet vrtání. dodání bet. výztuže a vlepení do předvrtaného otvoru včetně úpravy otvoru dle RDS   
výztuž 12mm délky prutu do 0.5m do vrtu délky 0.10m   
Kotvená přibetonávka  NK - 18*2*17=612,000 [A]</t>
  </si>
  <si>
    <t>komplet vrtání. dodání bet. výztuže a vlepení do předvrtaného otvoru včetně úpravy otvoru dle RDS   
výztuž 16mm délky prutu do 0.75m do vrtu délky 0.4m   
celkem kotvená dobetonávka křídel 2*(17+17+17+18)=138,000 [A]</t>
  </si>
  <si>
    <t>v přechodové oblasti dle ČSN 73 6244   
V případě odkazu na konkrétní normu připouští zadavatel užití i jiného rovnocenného řešení. 
Ochrana izolace pol. 28999 2x vrstva   
Těsnící folie   
O1. - 2*2.3*7.2=33,120 [A] 
O2. - 2*2.3*7.2=33,120 [B] 
Celkem: A+B=66,240 [C]</t>
  </si>
  <si>
    <t>celkem dle ČSN 73 6244 - Těsnící folie   
V případě odkazu na konkrétní normu připouští zadavatel užití i jiného rovnocenného řešení. 
O1. - 2.3*7.2=16,560 [A] 
O2. - 2.3*7.2=16,560 [B] 
Celkem: A+B=33,120 [C]</t>
  </si>
  <si>
    <t>celkem dle souboru detailu dokumentace a VL.4-2015 5.5 kg/ks  
celkem římsy na mostě - 5.5*(2*16)=176,000 [A]</t>
  </si>
  <si>
    <t>Beton říms C30/37-XF4.XD3   
celkem římsa vpravo-0.387*16=6,192 [A] 
celkem římsa vlevo-0.355*16=5,680 [B] 
Celkem: A+B=11,872 [C]</t>
  </si>
  <si>
    <t>předpoklad 180 kg/m3 dle VL.4:2015   
0,18*11.872=2,137 [A]</t>
  </si>
  <si>
    <t>Beton opěr a křídel C30/37-XC4.XF2.XD1.   
celkem dobetonávka křídel-0.51*(5.2+5+5.1+4.85)=10,277 [A]</t>
  </si>
  <si>
    <t>předpoklad do spodní stavby - 0.185 kg/m3 0.185*10.277=1,901 [A]</t>
  </si>
  <si>
    <t>celkem přechodový práh z betonu C25/30-XF1 
C25/30-XF1 - celkem 0.237*(7.25+7.25)=3,437 [A]</t>
  </si>
  <si>
    <t>C30/37-XF2  
Příčníky - 8.89*(0.21+0.182)=3,485 [A]</t>
  </si>
  <si>
    <t>předpoklad 200 kg/m3   
0.2*3.485=0,697 [A]</t>
  </si>
  <si>
    <t>Podkladní beton opěry O1 - 0.09*7.25=0,653 [A] 
Podkladní beton opěry O2 - 0.1*7.25=0,725 [B] 
Celkem: A+B=1,378 [C]</t>
  </si>
  <si>
    <t>rampová napojení-0.15*(0.96+0.88+1.47+1.47)=0,717 [A] 
skluzy-1.25*0.15*(2.1+2.2)=0,806 [B] 
opevnění kolem křídel vlevo-0.15*1.25*(3.37+2.5)=1,101 [C] 
Celkem: A+B+C=2,624 [D]</t>
  </si>
  <si>
    <t>mezerovitý beton obet. trubní drenáže - 0.3*0.3*(7.7+7.7)=1,386 [A]</t>
  </si>
  <si>
    <t>C30/37-XF2  
Vyrovnávací vrstva - 1.1*2.2*5.3=12,826 [A]</t>
  </si>
  <si>
    <t>celkem předpoklad 100 kg/m3   
0,1*12.826=1,283 [A]</t>
  </si>
  <si>
    <t>zásyp za opěrou 
Zásyp za opěrou 01 -2.3*6.9+0.95*(6.1+4.55)=25,988 [A] 
Zásyp za opěrou 02 1.0*7.25+0.95*(4.8+6,0)=17,510 [B] 
Celkem: A+B=43,498 [C]</t>
  </si>
  <si>
    <t>opevnění paty kuželů- 1.25*(13,0+11.91)*0,5=15,569 [A]</t>
  </si>
  <si>
    <t>Celkem opevnění z kamenné dlažby do betonu s vyspárováním ve specifikaci materiálu dle PD   
rampová napojení-0.25*(0.96+0.88+1.47+1.47)=1,195 [A] 
skluzy-1.25*0.25*(2.1+2.2)=1,344 [B] 
opevnění kolem křídel vlevo-0.25*1.25*(3.37+2.5)=1,834 [C] 
Celkem: A+B+C=4,373 [D]</t>
  </si>
  <si>
    <t>Podkladní vrstva komunikace (61.1+89.2)*0.20=30,060 [A]</t>
  </si>
  <si>
    <t>Podkladní vrstva komunikace ŠDa- (61.1+89.2)*0.25=37,575 [A]</t>
  </si>
  <si>
    <t>56962</t>
  </si>
  <si>
    <t>ZPEVNĚNÍ KRAJNIC Z RECYKLOVANÉHO MATERIÁLU TL DO 100MM</t>
  </si>
  <si>
    <t>zpevnění krajnic 
SO205-12.6+53+15.9+24.8=106,300 [A] 
SO105- (-1)*106.3=- 106,300 [B] 
Celkem: A+B=0,000 [C]</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</si>
  <si>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</si>
  <si>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PI,A 0,50 kg/m2  
Infiltrační post ik z kationaktivní asfaltové emulze v množství zbytkového asfaltu 0,5 kg/m2  
s podrcením kamenivem frakce 0/2 nebo 2/4 
SO205-316m2=316,000 [A]</t>
  </si>
  <si>
    <t>PS-EM 0,4 kg/m2  
Spojovací post ik z kationaktivní asfaltové emulze ur ené pro spojovací post iky v množství  
zbytkového asfaltu 0,4 kg/m2; 
SO205-360m2=360,000 [A] 
SO105- (-1)*360m2=- 360,000 [B] 
viz. prův. a tech. zprávy, situace a vzorové řezy 
Celkem: A+B=0,000 [C]</t>
  </si>
  <si>
    <t>PS-EM 0,4 kg/m2  
Spojovací post ik z modifikované kationaktivní asfaltové emulze ur ené pro spojovací post iky  
v množství zbytkového asfaltu 0,4 kg/m2 
SO205-360m2=360,000 [A] 
SO105- (-1)*360 m2=- 360,000 [B] 
Celkem: A+B=0,000 [C]</t>
  </si>
  <si>
    <t>plocha komunikace SO205-360m2=360,000 [A] 
plocha komunikace SO 105- (-1)*360 m2=- 360,000 [B] 
Celkem: A+B=0,000 [C]</t>
  </si>
  <si>
    <t>plocha komunikace SO205-163+153 m2=316,000 [A]</t>
  </si>
  <si>
    <t>Ochrana izolace z MA 11 IV na mostě pod konstrukcí vozovky  včetně pohozu z drti   
NK - 0.035*44.1=1,544 [A]</t>
  </si>
  <si>
    <t>Položka zahrnuje zvýšené náklady na potřebná lešení a ochranná opatření.  
75% plochy povrchů:   
Podhled a bokorys NK - 75% - 0.75*9.78*4.28=31,394 [A]                              
Opěra O1. - 75% - 0.75*(9.4*1.55+1.2*7.7 ) =17,858 [B]                               
Opěra O2. - 75% - 0.75*(1.45*9.4+1.05*7.7)=16,286 [C] 
Rub a líc křídel-75%-0.75*(1*(5.35+4.85+5.3+4.73)+1.5*(5.9+6.1+5.8+5.82)+4*1.5*0.8)=45,345 [D] 
Celkem: A+B+C+D=110,883 [E]</t>
  </si>
  <si>
    <t>"Položka zahrnuje zvýšené náklady na potřebná lešení a ochranná opatření.  
15% plochy povrchů:   
Podhled a bokorys NK - 15% - 0.15*9.78*4.28 =6,279 [A]                             
Opěra O1. - 15% - 0.15*(9.4*1.55+1.2*7.7)     =3,572 [B]                            
Opěra O2. - 15% - 0.15*(1.45*9.4+1.05*7.7)=3,257 [C] 
Rub a líc křídel-15%- 0.15*(1*(5.35+4.85+5.3+4.73)+1.5*(5.9+6.1+5.8+5.82)+4*1.5*0.8)=9,069 [D] 
Celkem: A+B+C+D=22,177 [E]</t>
  </si>
  <si>
    <t>Položka zahrnuje zvýšené náklady na potřebná lešení a ochranná opatření.  
10% plochy povrchů:   
Podhled a bokorys NK - 10% - 0.1*9.78*4.28 =4,186 [A]                             
Opěra O1. - 10% - 0.1*(9.4*1.55+1.2*7.7)   =2,381 [B]                              
Opěra O2. - 10% - 0.1*(1.45*9.4+1.05*7.7)=2,172 [C] 
Rub a líc křídel-10%-0.10*(1*(5.35+4.85+5.3+4.73)+1.5*(5.9+6.1+5.8+5.82)+4*1.5*0.8)=6,046 [D] 
Celkem: A+B+C+D=14,785 [E]</t>
  </si>
  <si>
    <t>"Horní povrch NK - 52m2=52,000 [A] 
"</t>
  </si>
  <si>
    <t>100% plochy povrchů:   
Podhled a bokorys NK - 9.78*4.28=41,858 [A]                              
Opěra O1. - (9.4*1.55+1.2*7.7)=23,810 [B]                                 
Opěra O2. - (1.45*9.4+1.05*7.7)=21,715 [C] 
Rub a líc křídel-(1*(5.35+4.85+5.3+4.73)+1.5*(5.9+6.1+5.8+5.82)+4*1.5*0.8)=60,460 [D] 
Celkem: A+B+C+D=147,843 [E]</t>
  </si>
  <si>
    <t>10% plochy povrchů:   
Podhled a bokorys NK - 10% - 0.1*9.78*4.28=4,186 [A]                              
Opěra O1. - 10% - 0.1*(9.4*1.55+1.2*7.7)=2,381 [B]                                 
Opěra O2. - 10% - 0.1*(1.45*9.4+1.05*7.7)=2,172 [C] 
Rub a líc křídel-10%-0.10*(1*(5.35+4.85+5.3+4.73)+1.5*(5.9+6.1+5.8+5.82)+4*1.5*0.8)=6,046 [D] 
Celkem: A+B+C+D=14,785 [E]</t>
  </si>
  <si>
    <t>injektáž spar mezi nosníky - 50%: 16*5.3*0.5=42,400 [A]</t>
  </si>
  <si>
    <t>oprava stávajícíc kamenné dlažby  
35,4=35,400 [A]</t>
  </si>
  <si>
    <t>Rub opěry O1-1.6*7.7=12,320 [A] 
Rub opěry O2- 1.35*7.7=10,395 [B] 
Rub křídla opěry O1-1.6*(5.35+4.81)=16,256 [C] 
Rub křídel opěry O2-1.6*(4.73+5.3)=16,048 [D] 
Celkem: A+B+C+D=55,019 [E]</t>
  </si>
  <si>
    <t>NK+povrch křídla opěry O1 - 52.1+4.2+3.9+3.9+4.1=68,200 [A] 
horní povrch úložného prahu pod příčníkem-0.3*2*7.7=4,620 [B] 
Celkem: A+B=72,820 [C]</t>
  </si>
  <si>
    <t>celkem ochrana celoplošné izolace na mostovce   
celkem nosná konstrukce - 4.4+5.3+4.2+3.9+3.9+4.1=25,800 [A]</t>
  </si>
  <si>
    <t>opěra O1-1.6*7.7=12,320 [A] 
opěra O2-1.33*7.7=10,241 [B] 
Rub křídla opěry O1-1.6*(5.35+4.81)=16,256 [C] 
Rub křídel opěry O2-1.6*(4.73+5.3)=16,048 [D] 
Líc křídel-4*1.5*0.8+2*3.95+2*4.1=20,900 [E] 
Celkem: A+B+C+D+E=75,765 [F]</t>
  </si>
  <si>
    <t>Horní povrch říms mimo odraznou hranu   
Římsy na mostě a na křídle opěry O1 -0.8*16*2=25,600 [A]</t>
  </si>
  <si>
    <t>Bokorys NK - 0.39*16+0.31*16=11,200 [A]</t>
  </si>
  <si>
    <t>Odrazná hrana říms 0.15+0.15 m  
Římsy na mostě a na křídle opěry O1 -0.270*16*2=8,640 [A]</t>
  </si>
  <si>
    <t>trativod (8.6*2)=17,200 [A]</t>
  </si>
  <si>
    <t>87633</t>
  </si>
  <si>
    <t>CHRÁNIČKY Z TRUB PLASTOVÝCH DN DO 150MM</t>
  </si>
  <si>
    <t>V římse + přasah se zaústěním do přípustné hloubky 4*(16+2*2)=80,000 [A]</t>
  </si>
  <si>
    <t>kompletní odstranění zábradlí na mostě a na předmostích v režii zhotovitele včetně likvidace    
zábradlí na mostě-2*16=32,000 [A]</t>
  </si>
  <si>
    <t>9113B1</t>
  </si>
  <si>
    <t>SVODIDLO OCEL SILNIČ JEDNOSTR, ÚROVEŇ ZADRŽ H1 -DODÁVKA A MONTÁŽ</t>
  </si>
  <si>
    <t>silniční svodidlo na předmostí-4+30+24+24=82,000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</si>
  <si>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</si>
  <si>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9117C1</t>
  </si>
  <si>
    <t>SVOD OCEL ZÁBRADEL ÚROVEŇ ZADRŽ H2 - DODÁVKA A MONTÁŽ</t>
  </si>
  <si>
    <t>celkem dodávka zábradlí včetně kotvení a PKO dle TKP 19.B - zábradlí podél chodníku dle PD a TP 186   
svodidlo na mostě-2*18=36,000 [A]</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</si>
  <si>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</si>
  <si>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celkem dle PD a ČSN 2=2,000 [A]  
evidenční číslo mostu dle detailu v souboru detailů 
V případě odkazu na konkrétní normu připouští zadavatel užití i jiného rovnocenného řešení.</t>
  </si>
  <si>
    <t>Včetně odvozu a uložení na skládku dodavatelem s do dodavatelem určené vzdálenosti.    
Evidenční číslo mostu- 2ks=2,000 [A]</t>
  </si>
  <si>
    <t>sloupek pro  ev. čísla mostu 
2=2,000 [A]</t>
  </si>
  <si>
    <t>komplet dodávka včetně montáže a podkladního betonu s opěrou   
celkem obrubníky 150/250/1000 do betonové lože  
Obrubníky kolem rampového napojení-0.6+2.5+2.5+0.6+0.65+3.35+2.58+1.75+1.65+0.8+2.78+3.48=23,240 [A] 
Obrubníky vlevo od mostu-5.6+7.0=12,600 [B] 
Celkem: A+B=35,840 [C]</t>
  </si>
  <si>
    <t>komplet dodávka včetně montáže a podkladního betonu s opěrou   
celkem obrubníky 150/250/1000 do betonové lože  
Obrubníky kolem rampového napojení-4*2.5=10,000 [A]</t>
  </si>
  <si>
    <t>Podél říms a obrubníků vlevo-21.0 m=21,000 [A] 
Podél říms a obrubníků vpravo-21.0 m=21,000 [B] 
Spára na koncích NK-7.97+7.97=15,940 [C] 
Celkem: A+B+C=57,940 [D]</t>
  </si>
  <si>
    <t>93639</t>
  </si>
  <si>
    <t>ZAÚSTĚNÍ SKLUZŮ (VČET DLAŽBY Z LOM KAMENE)</t>
  </si>
  <si>
    <t>Vsakovajcí jímky pod skluzy-2 ks=2,000 [A]</t>
  </si>
  <si>
    <t>Očištění kamenné dlažby-35.4ii=35,400 [A]</t>
  </si>
  <si>
    <t>"50% plochy povrchů:   
Podhled a bokorys NK - 0.5*9.78*4.28=20,929 [A]                              
Opěra O1. - 0.5*(9.4*1.55+1.2*7.7)=11,905 [B]                                 
Opěra O2. - 0.5*(1.45*9.4+1.05*7.7)=10,858 [C] 
Rub a líc křídel-0.5*(1*(5.35+4.85+5.3+4.73)+1.5*(5.9+6.1+5.8+5.82)+4*1.5*0.8)=30,230 [D] 
Celkem: A+B+C+D=73,922 [E]</t>
  </si>
  <si>
    <t>Včetně odvozu a uložení na skládku dle požadavku PD a objednatele  do dodavatelem určené vzdálenosti.   
Poplatek za uložení je v položce 0141**.   
Římsy-16*(0.259+0.240)=7,984 [A] 
Příčník NK u O1- (0.275*0.6+0.291*0.6)*9.4=3,192 [B] 
Hlavy křídel opěry-0.51*(4.97+5.170+4.85+5.1)=10,246 [C] 
Celkem: A+B+C=21,422 [D]</t>
  </si>
  <si>
    <t>Včetně odvozu a uložení na skládku dle požadavku PD a objednatele  do dodavatelem určené vzdálenosti.   
Položka obsahuje i poplatek za uložení na skládce 
celkem dle předpokladu - 1.77*6.0=10,620 [A]</t>
  </si>
  <si>
    <t>Včetně odvozu a uložení na skládku dle požadavku PD a objednatele  do dodavatelem určené vzdálenosti.   
Poplatek za uložení je v položce 0141**.   
51.7 m2=51,700 [A]</t>
  </si>
  <si>
    <t>SO 206</t>
  </si>
  <si>
    <t>MOST EV. Č.311-017</t>
  </si>
  <si>
    <t>poplatky za uložení zemin a přebytků výkopku - skládka dle zadávacích podmínek v režii dodavatele s poplatkem a evidencí   
poplatky za uložení zemin a přebytků výkopku   
celkem položka - 12573 - -50.593 m3=-50,593 [A] 
celkem položka - 17120 - 120.109=120,109 [B] 
Celkem: A+B=69,516 [C]</t>
  </si>
  <si>
    <t>celkem položka - 96616- 2.5*17.703=44,258 [A] 
celkem položka - 97816 - 2.5*3.880=9,700 [B] 
Celkem: A+B=53,958 [C]</t>
  </si>
  <si>
    <t>poplatky za uložení materiálů na bázi asfaltových. dehtových izolací. elastomerových a pryžových ložisek - skládka dle zadávacích podmínek v režii dodavatele s poplatkem a evidencí.   
celkem položka 97817 - 0.01*2.2*39.4=0,867 [A]</t>
  </si>
  <si>
    <t>Položka zahrnuje kompletní DIO  během provozování objektu SO 206 a realizaci SOuvisejících stavebních objektů dané akce. 
Kompletní soustava, sobour svislého a vodorvného dorpavního značení po celou dobu realizace včetně montáže, pronájmu, demontáže odvozu, údržby, aktualizace.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206.     
Soustava DZ a řízení dopravy na staveništi.  
DIO bude předmětem návrhu a zajištění zhotovitele akce.    
1=1,000 [A]</t>
  </si>
  <si>
    <t>celkem dle požadavku zhotovitele a objednatele dle SOD a v daném počtu Dokumentace skutečného provedení stavby v tištění a el. podobě.  
Rozsah prací je dfinován SOD akce mezi objednatelem a dodavatelem stavby.  
DSPS dokumentace pro SO 206 
Celkem včetně statického výpočtu zatížitelnosti dle ČSN 73 6222. 
V případě odkazu na konkrétní normu připouští zadavatel užití i jiného rovnocenného řešení. 
Celkem 1=1,000 [A]</t>
  </si>
  <si>
    <t>Kompletní práce geotechnika při řešení pažení a výkopů, návrhu, dopřesnění, vyhodnocení, popisu, doporučení. 
Komplet odsouhlasení zapažení mostní konstrukce geotechnikem. 
Kompletní práce geotechnika vrámci tohoto SO 
1=1,000 [A]</t>
  </si>
  <si>
    <t>Vypracování a odsouhlasení havarijního a povodňového plánu. Položka včetně projednání a odsouhlasení příslušnými úřady 
1=1,000 [A]</t>
  </si>
  <si>
    <t>celkem vyklizení prostoru pod mostem a kolem křídel od nečistot. náletových dřevin suti. předmětů vzniklých při realizaci akce komplet včetně odvozu. likvidace atp.   
202m2=202,000 [A]</t>
  </si>
  <si>
    <t>včetně odvozu na skládku dle požadavku objednatele a dle PD akce do dodavatelem určené vzdálenosti   
položka nezahrnuje poplatek za uložení a zahrnuje uložení na skládku. poplatek za uložení v položce 0141***   
O1. - 0.55*69.32=38,126 [A] 
O2. - 0.55*166.93=91,812 [B] 
Celkem: A+B=129,938 [C]</t>
  </si>
  <si>
    <t>Odstranění kamenných římsových obrubníků, položka včetně poplatku za skládku 
15+14 m=29,000 [A]</t>
  </si>
  <si>
    <t>tloušťka 0.1m 
SO 206- 429m3=429,000 [A] 
SO 107- (-1)*429 m3=- 429,000 [B] 
Celkem: A+B=0,000 [C]</t>
  </si>
  <si>
    <t>Položka zahrnuje pouze sejmutí s převozem na trvalou a nebo dočasnou skládku dle PD a požadavku objednatele akce.   
Uložení zahrnuto v položce 17120. poplatek za případné uložení v položce 0141**   
O1 vlevo- 51.0*0.15=7,650 [A] 
O1 vpravo - 37.5*0.15=5,625 [B] 
O2 vlevo- 33.5*0.15=5,025 [C] 
O2 vpravo-32.9*0.15=4,935 [D] 
Celkem: A+B+C+D=23,235 [E]</t>
  </si>
  <si>
    <t>Třída těžitelnosti je uvažována dle ČSN 73 3050. Tato třída těžitelnosti odpovídá třídě I. dle ČSN 73 6133 a TKP 4- 2005.   
Vykopávky z mezideponie vhodné zeminy k danému účelu obsypu. zásypu a ohumusování.  
V případě odkazu na konkrétní normu připouští zadavatel užití i jiného rovnocenného řešení. 
18222 - 154,900=154,900 [A] 
17511 - 27.358=27,358 [B] 
Celkem: A+B=182,258 [C]</t>
  </si>
  <si>
    <t>ODSTRANĚNÍ KRAJNIC  
SO206-14.1+13.8+9.0+10.9+11.4=59,200 [A] 
SO107- (-1)*59.2=-59,200 [B] 
Celkem: A+B=0,000 [C]</t>
  </si>
  <si>
    <t>Třída těžitelnosti je uvažována dle ČSN 73 3050. Tato třída těžitelnosti odpovídá třídě I. dle ČSN 73 6133 a TKP 4- 2005.   
Uložení není zahrnuto v položce. Zahrnuto v položce 17120. Poplatek za uložení v samostatné položce 0141**  
V případě odkazu na konkrétní normu připouští zadavatel užití i jiného rovnocenného řešení.  
opěra O1-2.7*7.8+1.6*(6.5+4.8)+0.61*(7.2+8.2)=48,534 [A] 
opěra O2-2.2*7.8+1.6*(7.7+6.5)+0.6*(7.1+7)=48,340 [B] 
Celkem: A+B=96,874 [C]</t>
  </si>
  <si>
    <t>12110 - 23.235 m3=23,235 [A] 
13173 - 96.874 m3=96,874 [B] 
Celkem: A+B=120,109 [C]</t>
  </si>
  <si>
    <t>zásyp líce křídla opěry O1-1.6*(1.5+1.44)+0.61*(7.2+8.2)=14,098 [A] 
zásyp křídel opěry O2-1.6*(1.5+1.5)+0.6*(7.1+7)=13,260 [B] 
Celkem: A+B=27,358 [C]</t>
  </si>
  <si>
    <t>celkem pro obnovu ohumusování  
O1 vlevo- 51.0=51,000 [A] 
O1 vpravo - 37.5=37,500 [B] 
O2 vlevo- 33.5=33,500 [C] 
O2 vpravo-32.9=32,900 [D] 
Celkem: A+B+C+D=154,900 [E]</t>
  </si>
  <si>
    <t>získání zeminy v položce 12573   
celkem pro obnovu ohumusování   
O1 vlevo- 51.0=51,000 [A] 
O1 vpravo - 37.5=37,500 [B] 
O2 vlevo- 33.5=33,500 [C] 
O2 vpravo-32.9=32,900 [D] 
Celkem: A+B+C+D=154,900 [E]</t>
  </si>
  <si>
    <t>celkem pro obnovu ohumusování   
O1 vlevo- 51.0=51,000 [A] 
O1 vpravo - 37.5=37,500 [B] 
O2 vlevo- 33.5=33,500 [C] 
O2 vpravo-32.9=32,900 [D] 
Celkem: A+B+C+D=154,900 [E]</t>
  </si>
  <si>
    <t>celkem odvodnění celoplošné izolace - 2*0.15*0.04*5.2=0,062 [A]</t>
  </si>
  <si>
    <t>239325</t>
  </si>
  <si>
    <t>PODZEMNÍ STĚNY ZE ŽELEZOBETONU DO C30/37 (B37)</t>
  </si>
  <si>
    <t>pažící nekotvená železobetonová stěna 2*3*0.6*4.5=16,200 [A]</t>
  </si>
  <si>
    <t>Položka zahrnuje:   
- ukončení podzemní stěny pod ústím vrtu a vyplnění zbývající části sypaninou nebo kamenivem  
- odbourání a odstranění znehodnocené části výplně a úprava hlavy podzemní stěny před výstavbou další konstrukční části  
- zřízení výplně podzemní stěny pod hladinou vody.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   
Způsob měření:  
- objem betonu pro přebetonování a nadbetonování se nepřičítá ke stanovenému objemu výplně podzemních stěn</t>
  </si>
  <si>
    <t>239365</t>
  </si>
  <si>
    <t>VÝZTUŽ PODZEM STĚN Z OCELI 10505, B500B</t>
  </si>
  <si>
    <t>celkem 100kg/m3  0.1*16.2=1,620 [A]</t>
  </si>
  <si>
    <t>vrty pro prostup rubové drenáže křídly- 2*0.7=1,400 [A]</t>
  </si>
  <si>
    <t>komplet vrtání. dodání bet. výztuže a vlepení do předvrtaného otvoru včetně úpravy otvoru dle RDS   
výztuž 12mm délky prutu do 0.5m do vrtu délky 0.10m   
Kotvená přibetonávka  NK - 15*2*16=480,000 [A]</t>
  </si>
  <si>
    <t>komplet vrtání. dodání bet. výztuže a vlepení do předvrtaného otvoru včetně úpravy otvoru dle RDS   
výztuž 16mm délky prutu do 0.75m do vrtu délky 0.4m   
celkem kotvená dobetonávka křídel 2*(16+15+16+18)=130,000 [A]</t>
  </si>
  <si>
    <t>v přechodové oblasti dle ČSN 73 6244   
V případě odkazu na konkrétní normu připouští zadavatel užití i jiného rovnocenného řešení. 
Ochrana izolace pol. 28999 2x vrstva   
Těsnící folie   
O1. - 2*2.6*7.0=36,400 [A] 
O2. - 2*22.9=45,800 [B] 
Celkem: A+B=82,200 [C]</t>
  </si>
  <si>
    <t>celkem dle ČSN 73 6244 - Těsnící folie   
V případě odkazu na konkrétní normu připouští zadavatel užití i jiného rovnocenného řešení. 
O1. - 2.6*7.0=18,200 [A] 
O2. - 22.9=22,900 [B] 
Celkem: A+B=41,100 [C]</t>
  </si>
  <si>
    <t>celkem dle souboru detailu dokumentace a VL.4-2015 5.5 kg/ks  
celkem římsy na mostě - 5.5*(15+15)=165,000 [A]</t>
  </si>
  <si>
    <t>Beton říms C30/37-XF4.XD3   
celkem římsa vpravo-0.41*13.9=5,699 [A] 
celkem římsa vlevo-0.4*14.190=5,676 [B] 
Celkem: A+B=11,375 [C]</t>
  </si>
  <si>
    <t>předpoklad 180 kg/m3 dle VL.4:2015   
0,18*11.375=2,048 [A]</t>
  </si>
  <si>
    <t>Beton opěr a křídel C30/37-XC4.XF2.XD1.   
celkem dobetonávka křídel-0.5*(4.45+4+5.35+4.5)=9,150 [A] 
celkem přibetonávka úložného prahu-0.2*0.65*(7.78+7.94)=2,044 [B] 
Celkem: A+B=11,194 [C]</t>
  </si>
  <si>
    <t>předpoklad do spodní stavby - 0.185 kg/m3 0.185*11.194=2,071 [A]</t>
  </si>
  <si>
    <t>celkem přechodový práh z betonu C25/30-XF1 
C25/30-XF1 - celkem 0.237*(7.78+7.78)=3,688 [A]</t>
  </si>
  <si>
    <t>C30/37-XF2  
Příčník opěry O1 - 0.45*0.8*8.4=3,024 [A] 
Příčník opěry O2-0.45*0.75*9.45=3,189 [B] 
Celkem: A+B=6,213 [C]</t>
  </si>
  <si>
    <t>předpoklad 200 kg/m3   
0.2*6.213=1,243 [A]</t>
  </si>
  <si>
    <t>Podkladní beton opěry O1 - 0.19*7.7=1,463 [A] 
Podkladní beton opěry O2 - 0.19*8.05=1,530 [B] 
Podkladní beton u římsy vlevo za mostem-0.1*1.04=0,104 [C] 
Celkem: A+B+C=3,097 [D]</t>
  </si>
  <si>
    <t>rampová napojení-0.15*(1.14+1.07+1.15+1.67)=0,755 [A] 
skluzy a opevnění příkopů-1.25*0.15*(17.5+4.96+5.35)=5,214 [B] 
Celkem: A+B=5,969 [C]</t>
  </si>
  <si>
    <t>mezerovitý beton obet. trubní drenáže - 0.3*0.3*(7.78+8.1)=1,429 [A]</t>
  </si>
  <si>
    <t>C30/37-XF2  
Vyrovnávací vrstva - 2.64*4.3=11,352 [A]</t>
  </si>
  <si>
    <t>celkem předpoklad 100 kg/m3   
0,1*11.352=1,135 [A]</t>
  </si>
  <si>
    <t>zásyp za opěrou 
opěra O1-2.7*7.8+1.6*(5.0+3.36)=34,436 [A] 
opěra O2-2.2*7.8+1.6*(6.2+5.0)=35,080 [B] 
Celkem: A+B=69,516 [C]</t>
  </si>
  <si>
    <t>Celkem opevnění z kamenné dlažby do betonu s vyspárováním ve specifikaci materiálu dle PD   
rampová napojení-0.25*(1.14+1.07+1.15+1.67)=1,258 [A] 
skluzy a opevnění příkopů-1.25*0.25*(17.5+4.96+5.35)=8,691 [B] 
Celkem: A+B=9,949 [C]</t>
  </si>
  <si>
    <t>Podkladní vrstva komunikace (69.32+166.93)*0.20=47,250 [A]</t>
  </si>
  <si>
    <t>Podkladní vrstva komunikace ŠDa- (69.32+166.93)*0.25=59,063 [A]</t>
  </si>
  <si>
    <t>zpevnění krajnic 
SO206-8.2+5.4+11.3+7.2+14.0=46,100 [A] 
SO107- (-1)*46.1=-46,100 [B] 
Celkem: A+B=0,000 [C]</t>
  </si>
  <si>
    <t>PI,A 0,50 kg/m2  
Infiltrační post ik z kationaktivní asfaltové emulze v množství zbytkového asfaltu 0,5 kg/m2  
s podrcením kamenivem frakce 0/2 nebo 2/4 
SO206-395m2=395,000 [A]</t>
  </si>
  <si>
    <t>PS-EM 0,4 kg/m2  
Spojovací post ik z kationaktivní asfaltové emulze ur ené pro spojovací post iky v množství  
zbytkového asfaltu 0,4 kg/m2; 
SO206-430m2=430,000 [A] 
SO107- (-1)*430 m2=- 430,000 [B] 
viz. prův. a tech. zprávy, situace a vzorové řezy 
Celkem: A+B=0,000 [C]</t>
  </si>
  <si>
    <t>PS-EM 0,4 kg/m2  
Spojovací post ik z modifikované kationaktivní asfaltové emulze ur ené pro spojovací post iky  
v množství zbytkového asfaltu 0,4 kg/m2 
SO206-430m2=430,000 [A] 
SO107- (-1)*430 m2=- 430,000 [B] 
Celkem: A+B=0,000 [C]</t>
  </si>
  <si>
    <t>plocha komunikace SO206-430m2=430,000 [B] 
plocha komunikace SO 107- (-1)*430 m2=- 430,000 [A] 
Celkem: B+A=0,000 [C]</t>
  </si>
  <si>
    <t>plocha komunikace SO206- 269+126 m2=395,000 [A]</t>
  </si>
  <si>
    <t>Ochrana izolace z MA 11 IV na mostě pod konstrukcí vozovky  včetně pohozu z drti   
NK - 0.035*36.3=1,271 [A]</t>
  </si>
  <si>
    <t>Položka zahrnuje zvýšené náklady na potřebná lešení a ochranná opatření.  
75% plochy povrchů:   
Podhled a bokorys NK - 75% - 0.75*9.32*3.28=22,927 [A]                              
Opěra O1. - 75% - 0.75*(9.2*1.52 )=10,488 [B]                                
Opěra O2. - 75% - 0.75*(1.44*9.2)=9,936 [C] 
Rub a líc křídel-75%-0.75*(1.2*(4.57+3.9+5.15+4.72)+1.5*(5.27+5.3+5.45+5.4)+4*1.2*0.7)=43,124 [D] 
Celkem: A+B+C+D=86,475 [E]</t>
  </si>
  <si>
    <t>Položka zahrnuje zvýšené náklady na potřebná lešení a ochranná opatření.  
15% plochy povrchů:   
Podhled a bokorys NK - 15% - 0.15*9.32*3.28=4,585 [A]                              
Opěra O1. - 15% - 0.15*(9.2*1.52 )=2,098 [B]                                
Opěra O2. - 15% - 0.15*(1.44*9.2)=1,987 [C] 
Rub a líc křídel-15%-0.15*(1.2*(4.57+3.9+5.15+4.72)+1.5*(5.27+5.3+5.45+5.4)+4*1.2*0.7)=8,625 [D] 
Celkem: A+B+C+D=17,295 [E]</t>
  </si>
  <si>
    <t>Položka zahrnuje zvýšené náklady na potřebná lešení a ochranná opatření.  
10% plochy povrchů:   
Podhled a bokorys NK - 10% - 0.10*9.32*3.28=3,057 [A]                              
Opěra O1. - 10% - 0.10*(9.2*1.52)=1,398 [B]                                
Opěra O2. - 10% - 0.10*(1.44*9.2)=1,325 [C] 
Rub a líc křídel-10%-0.10*(1.2*(4.57+3.9+5.15+4.72)+1.5*(5.27+5.3+5.45+5.4)+4*1.2*0.7)=5,750 [D] 
Celkem: A+B+C+D=11,530 [E]</t>
  </si>
  <si>
    <t>Horní povrch NK - 43.0=43,000 [A]</t>
  </si>
  <si>
    <t>100% plochy povrchů:   
Podhled a bokorys NK - 9.32*3.28=30,570 [A]                              
Opěra O1.- (9.2*1.52)=13,984 [B]                                
Opěra O2. - (1.44*9.2)=13,248 [C] 
Rub a líc křídel- (1.2*(4.57+3.9+5.15+4.72)+1.5*(5.27+5.3+5.45+5.4)+4*1.2*0.7)=57,498 [D] 
Celkem: A+B+C+D=115,300 [E]</t>
  </si>
  <si>
    <t>"10% plochy povrchů:   
Podhled a bokorys NK - 10% - 0.10*9.32*3.28=3,057 [A]                              
Opěra O1. - 10% - 0.10*(9.2*1.52) =1,398 [B]                             
Opěra O2. - 10% - 0.10*(1.44*9.2)=1,325 [C] 
Rub a líc křídel-10%-0.10*(1.2*(4.57+3.9+5.15+4.72)+1.5*(5.27+5.3+5.45+5.4)+4*1.2*0.7)=5,750 [D] 
Celkem: A+B+C+D=11,530 [E]</t>
  </si>
  <si>
    <t>10% plochy povrchů:   
Podhled a bokorys NK - 10% - 0.10*9.32*3.28=3,057 [A]                              
Opěra O1. - 10% - 0.10*(9.2*1.52) =1,398 [B]                       
Opěra O2. - 10% - 0.10*(1.44*9.2)=1,325 [C] 
Rub a líc křídel-10%-0.10*(1.2*(4.57+3.9+5.15+4.72)+1.5*(5.27+5.3+5.45+5.4)+4*1.2*0.7)=5,750 [D] 
Celkem: A+B+C+D=11,530 [E]</t>
  </si>
  <si>
    <t>injektáž spar mezi nosníky - 50%: 15*4.03*0.5=30,225 [A]</t>
  </si>
  <si>
    <t>oprava stávajícíc kamenné dlažby  
61=61,000 [A]</t>
  </si>
  <si>
    <t>Rub opěry O1-1.45*7.8=11,310 [A] 
Rub opěry O2- 1.4*7.95=11,130 [B] 
Rub křídla opěry O1-1.8*(4.57+3.92)=15,282 [D] 
Rub křídel opěry O2-1.8*(5.36+4.7)=18,108 [C] 
Celkem: A+B+D+C=55,830 [E]</t>
  </si>
  <si>
    <t>NK+povrch křídla opěry O1 - 43.1+3.1+2.9+3.2+3.3=55,600 [A]</t>
  </si>
  <si>
    <t>celkem ochrana celoplošné izolace na mostovce   
celkem nosná konstrukce - 3.8+3.8+3.1+2.9+3.2+3.3=20,100 [A]</t>
  </si>
  <si>
    <t>Rub opěry O1-1.45*7.8=11,310 [A] 
Rub opěry O2- 1.4*7.95=11,130 [B] 
Rub křídla opěry O1-1.8*(4.57+3.92)=15,282 [C] 
Rub křídel opěry O2-1.8*(5.36+4.7)=18,108 [D] 
Líc křídel-4*1.5*0.8+2*4.2+2*4.4=22,000 [E] 
Celkem: A+B+C+D+E=77,830 [F]</t>
  </si>
  <si>
    <t>Horní povrch říms mimo odraznou hranu   
Římsy na mostě a na křídle opěry O1 -0.8*(13.9+14)=22,320 [A]</t>
  </si>
  <si>
    <t>Bokorys NK - 0.41*(13.78+13.91)=11,353 [A]</t>
  </si>
  <si>
    <t>Odrazná hrana říms 0.15+0.15 m  
Římsy na mostě a na křídle opěry O1 -0.270*(13.9+14.7)=7,722 [A]</t>
  </si>
  <si>
    <t>trativod (8.6+8.8)=17,400 [A]</t>
  </si>
  <si>
    <t>V římse + přasah se zaústěním do přípustné hloubky 2*(13.9+2*2)=35,800 [A]</t>
  </si>
  <si>
    <t>kompletní odstranění zábradlí na mostě a na předmostích v režii zhotovitele včetně likvidace    
zábradlí na mostě-13.85+13.9=27,750 [A]</t>
  </si>
  <si>
    <t>celkem dodávka zábradlí včetně kotvení a PKO dle TKP 19.B (RAL vrchní vrstvy dle římsa vlevo-13,850 m=13,850 [B] 
římsa vpravo-13.9 m=13,900 [A] 
Celkem: B+A=27,750 [C]</t>
  </si>
  <si>
    <t>celkem dle PD a ČSN 2=2,000 [A] 
 evidenční číslo mostu  
V případě odkazu na konkrétní normu připouští zadavatel užití i jiného rovnocenného řešení.</t>
  </si>
  <si>
    <t>"celkem svislé DZ  
značka B16 a IS 2a-2ks=2,000 [A] 
"</t>
  </si>
  <si>
    <t>Včetně odvozu a uložení na skládku dodavatelem s do dodavatelem určené vzdálenosti.    
Evidenční číslo mostu-2ks=2,000 [A] 
značka B16 a IS 2a-2ks=2,000 [B] 
Celkem: A+B=4,000 [C]</t>
  </si>
  <si>
    <t>sloupek pro značky B16 a IS 2a a držáky pro ev. čísla mostu 
3=3,000 [A]</t>
  </si>
  <si>
    <t>komplet dodávka včetně montáže a podkladního betonu s opěrou   
celkem obrubníky 150/250/1000 do betonové lože  
Obrubníky kolem rampového napojení-3*(0.8+1.8)+2.5+0.7=11,000 [A] 
Obrubníky kolem kamenné dlažby- 1.55+7.3+4.0+4.8+1.55+6.0=25,200 [B] 
Celkem: A+B=36,200 [C]</t>
  </si>
  <si>
    <t>Podél říms a obrubníků vlevo-14.7+2*2.5 m=19,700 [A] 
Podél říms a obrubníků vpravo-18.9 m=18,900 [B] 
Spára na koncích NK-7.8+8.1=15,900 [C] 
Celkem: A+B+C=54,500 [D]</t>
  </si>
  <si>
    <t>Očištění kamenné dlažby- 61.0=61,000 [A]</t>
  </si>
  <si>
    <t>50% plochy povrchů:   
Podhled a bokorys NK - 0.5*9.32*3.28=15,285 [A]                              
Opěra O1.- 0.5*(9.2*1.52)=6,992 [B]                                
Opěra O2. - 0.5*(1.44*9.2)=6,624 [C] 
Rub a líc křídel- 0.5*(1.2*(4.57+3.9+5.15+4.72)+1.5*(5.27+5.3+5.45+5.4)+4*1.2*0.7)=28,749 [D] 
Celkem: A+B+C+D=57,650 [E]</t>
  </si>
  <si>
    <t>50% plochy povrchů:   
Podhled a bokorys NK - 0.5*9.32*3.28=15,285 [A]                              
Opěra O1.- 0.5*(9.2*1.52)=6,992 [B]                                
Opěra O2. - 0.5*(1.44*9.2)=6,624 [C] 
Rub a líc křídel-0.5*(1.2*(4.57+3.9+5.15+4.72)+1.5*(5.27+5.3+5.45+5.4)+4*1.2*0.7)=28,749 [D] 
Celkem: A+B+C+D=57,650 [E]</t>
  </si>
  <si>
    <t>Včetně odvozu a uložení na skládku dle požadavku PD a objednatele  do dodavatelem určené vzdálenosti.   
Poplatek za uložení je v položce 0141**.   
Římsy-14.12*0.2+0.240*13.9=6,160 [A] 
Příčník NK- 0.22*0.5*(9.35+9.35)=2,057 [B] 
Hlavy křídel opěry- 0.51*(4.6+4.4+4.7+4.9)=9,486 [C] 
Celkem: A+B+C=17,703 [D]</t>
  </si>
  <si>
    <t>Včetně odvozu a uložení na skládku dle požadavku PD a objednatele  do dodavatelem určené vzdálenosti.   
Položka obsahuje i poplatek za uložení na skládce 
celkem dle předpokladu - 0.82*4.73=3,879 [A]</t>
  </si>
  <si>
    <t>Včetně odvozu a uložení na skládku dle požadavku PD a objednatele  do dodavatelem určené vzdálenosti.   
Poplatek za uložení je v položce 0141**.   
39.4 m2=39,400 [A]</t>
  </si>
  <si>
    <t>SO 207</t>
  </si>
  <si>
    <t>MOST EV.Č. 311-019</t>
  </si>
  <si>
    <t>poplatky za uložení zemin a přebytků výkopku - skládka dle zadávacích podmínek v režii dodavatele s poplatkem a evidencí  
celkem položka - 11332 - 241,744=241,744 [A] 
celkem položka - 12110 - 11,250=11,250 [B] 
celkem položka - 12920 - 35,425=35,425 [C] 
celkem položka - 12930 - 16,60=16,600 [D] 
celkem položka - 13173 - 70,50=70,500 [E] 
celkem položka - 13273 - 8,40=8,400 [F] 
celkem odpočet položky - 18222 - (-1)*0,15*33,125=-4,969 [G] 
celkem odpočet položky - 18232 - (-1)*0,15*11,25=-1,688 [H] 
Celkem: A+B+C+D+E+F+G+H=377,262 [I]</t>
  </si>
  <si>
    <t>Skládka definovaná a zajištění zhotovitelem stavby. 
poplatky za uložení stavebních sutí ze živice, betonu, kamene, železobetonu a oceli - skládka dle zadávacích podmínek v režii dodavatele s poplatkem a evidencí.   
celkem položka - 11353 - 0,25*0,2*8,0*2,0=0,800 [A] 
celkem položka - 11351 - 0,25*0,1*27,5*2,0=1,375 [B] 
celkem položka - 11352 - 0,15*0,25*2,0*64,0=4,800 [C] 
celkem položka - 11354 - 0,15*0,25*2*72,0=5,400 [D] 
celkem položka - 11333 - 1,8*60,210=108,378 [E] - (případné ZBV méněpráce v případě využití položky 01413* u tohoto materiálu) 
celkem položka - 11348 - 1,710*2,2=3,762 [F] 
celkem položka - 96615 - 2,0*11,638=23,276 [G] 
celkem položka - 96616 - 2,5*21,58=53,950 [H] 
celkem položka - 97817 - 1,0*0,01*108,528=1,085 [I] (případně ZBV méněpráce v případě použití položky 01413* u tohoto materiálu) 
celkem položka - 97816 - 2,5*6,515=16,288 [J] 
celkem položka - 96785.A - 0,03*24,60=0,738 [K] 
Celkem: A+B+C+D+E+F+G+H+I+J+K=219,852 [L]</t>
  </si>
  <si>
    <t>Poplatky za uložení materiálů na bázi asfaltových, dehtových izolací - skládka dle zadávacích podmínek v režii dodavatele s poplatkem a evidencí. Skládka definovaná a zajištění zhotovitelem stavby.  
Položka bude čerpána v případě že daný materiál bude  ve smyslu PAU veden jako nebezpečný odpad. V opačném případě uložení na skládku zahrnuto v položce 014122. 
celkem položka - 11333 - 1,8*60,210=108,378 [A] - (případné ZBV méněpráce v případě využití položky 01413* u tohoto materiálu) 
celkem položka - 97817 - 1,0*0,01*108,528=1,085 [B] (případně ZBV méněpráce v případě použití položky 01413* u tohoto materiálu) 
Celkem: A+B=109,463 [C]</t>
  </si>
  <si>
    <t>Položka zahrnuje kompletní DIO  během provádění objektu SO 207 a realizaci Souvisejících stavebních objektů dané akce. 
Kompletní soustava, sobour svislého a vodorovného dorpavního značení po celou dobu realizace včetně montáže, pronájmu, demontáže odvozu, údržby, aktualizace. 
DIO se zde uvažuje komplet pro všechny etapy realizace pro převedení automobilové dopravy, dopravy cyklistů  a pěších. 
Komplet včetně odsouhlasení, projednání, stanovení, povolení.      
Vše dle požadavku zhotovitele stavby a v souladu s dokumentací DUSP+PDPS.    
Položka zahrnuje osazení dopravního značení, jeho údržbu po dobu výstavby akce. Včetně projednání DIO, odsouhasení (policie ČR DI, Stavební úřad, Silniční správní úřad atp.) a zajištění stanovení o dočasném dopravním opatření nebo jiné povolení.     
Jedná se o položku dle popisu v tomto SO 207.     
Soustava DZ a řízení dopravy na staveništi.  
Předpokládané převedení dopravy po místní komunikaci v jednom jízdním pruhu a řízením dopravy světelnou signalizací dle TP 66.     
DIO bude předmětem návrhu a zajištění zhotovitele akce.    
1=1,000 [A]</t>
  </si>
  <si>
    <t>Položka společná pro SO 207.  
Zahrnuje náklady na veškeré nutné ochrany a požadovaná opatření vlastníkem dotčené inženýrské sítě a případné další související práce na obnažených nebo jiným způsobem dotčených inženýrských sítí.  
Zajištění stávajících inženýrských sítí.   
Sondy, obnažení inženýrských sítí, případná ochrana panelovou rovnaninou. Komplet zřízení a případně odstranění. Vše po dobu výstavby SO 207 a SO souvisejících.  
Předpokládají se všechny IS vyjma samostatných SO a přeložek. Tyto práce jsou pak zahrnuty v samostatných SO. 
V této položce je zahrnuto i dočasné přeložení VO (případně dalších vedení) mimo konstrukci mostu a následné vrácení do římsy mostu. Vodovod by dle informací správce měl jít pod mostem, v případě že by byl vodovod obnažen v přechodové oblasti, bude tento vodovod zajištěn a occhráněn ve výkopu." 
celkem komplet dle dokumentace -  kpl 1=1,000 [A]</t>
  </si>
  <si>
    <t>Položka společná pro SO 207.  
Zahrnuje náklady na veškeré nutné ochrany a požadovaná opatření vlastníkem dotčené inženýrské sítě a případné další související práce na obnažených nebo jiným způsobem dotčených inženýrských sítí.  
Zajištění stávajících inženýrských sítí.   
Sondy, obnažení inženýrských sítí, případná ochrana panelovou rovnaninou. Komplet zřízení a případně odstranění. Vše po dobu výstavby SO 207 a SO souvisejících.  
Předpokládají se IS ve správě VaK Jablonné. Ostatní IS v položce 02730A 
Tato položka bude čerpána dle skutečné polohy vodovodu. Vodovod by dle informací správce měl jít pod mostem, v případě že by byl vodovod obnažen v přechodové oblasti, bude tento vodovod zajištěn a ochráněn ve výkopu. 
celkem komplet dle dokumentace -  kpl 1=1,000 [A]</t>
  </si>
  <si>
    <t>Základní průzkum konstrukce vozovky a konstrukce izolace, ochrany izolace na stávajícím mostě v podobě provedení Akreditované zkoušky se stanovením Polycyklických aromatických uhlovodíků (PAU) v asfaltových směsích a materiálech dle vyhlášky č. 130/2019 Sb.  
Na základě dané zkoušky bude u SO 207 a to položky, položky 11333 a 97817 rozhodnuto o tom, zda se jedná nebo nejedná o nebezpečný odpad. V případě že ano, zhotovitel uloží daný materiál na skládku s poplatkem vrámci položky 01413* dané množství jako nebezpečný odpad. V případě že nikoliv, provede uložení daného množství na skládku s poplatkem vrámci položky 01412*. Celá tato problematika bude pak řešena jako ZBV. 
celkem 1 KPL=1,000 [A]</t>
  </si>
  <si>
    <t>Soubor prací k SO 207 
Mostní list na objekt mostu ev.č. včetně zadání do el. evidence mostů objednatele (vše dle ČSN 73 6220, 736221 a 736222)  
V případě odkazu na konkrétní normu připouští zadavatel užití i jiného rovnocenného řešení. 
Celkem - 1 ks=1,000 [A]</t>
  </si>
  <si>
    <t>Položka v souladu se SOD a Obchodními podmínkami.   
cena za vypracování - RDS (realizační dokumentace stavby), případně za VTD a VVOK dokume 
RDS dokumentace pro SO 207. 
1=1,000 [A]</t>
  </si>
  <si>
    <t>celkem dle požadavku zhotovitele a objednatele dle SOD a v daném počtu Dokumentace skutečného provedení stavby v tištění a el. podobě.  
Rozsah prací je dfinován SOD akce mezi objednatelem a dodavatelem stavby.  
DSPS dokumentace pro SO 207. 
Celkem včetně statického výpočtu zatížitelnosti dle ČSN 73 6222. 
V případě odkazu na konkrétní normu připouští zadavatel užití i jiného rovnocenného řešení. 
Celkem komplet dokumentace -  kpl 1=1,000 [A]</t>
  </si>
  <si>
    <t>Kompletní práce doplňkvé diagnostiky nosné konstrukce a spodní stavby mostu s vazbou na navrhovanou opravu mostu. Tedy 
Mechanické, fyzikální a chemické vlastnosti betonových konstrukcí s vazbou na navržený rozsah prací. 
Celkem 1 kpl=1,000 [A]</t>
  </si>
  <si>
    <t>Soubor prací k SO 207 
1. HMP včetně zadání do el. evidence mostů objednatele (vše dle ČSN 73 6220, 736221 a 736222), projednání a odsouhlasení  
V případě odkazu na konkrétní normu připouští zadavatel užití i jiného rovnocenného řešení. 
Celkem - 1 ks=1,000 [A]</t>
  </si>
  <si>
    <t>komplet odstranění všech drobných objektů v prostoru předpokládané polohy objektu SO 204 
celkem odstranění a vyklizení včetně odvozu, uložení s případnou likvidací a poplatkem - pod mostem, před a za mostem. Práce zahrnují i řešení kontejnerů na daný materiál a jejich přemístění dle požadavku.""  
Celkem před mostem a za mostem - 25,0+25,0=50,000 [A]</t>
  </si>
  <si>
    <t>Položka zahrnuje veškerou manipulaci s vybouranou sutí a s vybouranými hmotami vč. uložení na skládku. Nezahrnuje poplatek za skládku, který se vykazuje v položce 0141**    
celkem krajnice - (0,65*1,0)*14,55+(0,65*1,0)*9,75=15,795 [A] 
celkem komunikace vrámci SO 207 - (0,65-0,2)*(467,0+20,0-9,3*5,95)=194,249 [B] 
celkem chodníky vpravo před a za mostem - (0,25*(52,8+10,0))=15,700 [C] 
celkem odstranění provizorní vozovky v rozšíření - 0,25*2,0*32,0=16,000 [D] 
Celkem: A+B+C+D=241,744 [E]</t>
  </si>
  <si>
    <t>Položka zahrnuje veškerou manipulaci s vybouranou sutí a s vybouranými hmotami vč. uložení na skládku. Nezahrnuje poplatek za skládku, který se vykazuje v položce 0141**    a nebo 0141** 
celkem komunikace před, na a za mostem - 0,1*(467,0+20,0)=48,700 [A] 
celkem chodník na mostě - 0,05*1,15*5,56=0,320 [B] 
celkem chodník - 0,05*19,0=0,950 [C] 
celkem odstranění provizorní vozovky v rozšíření - 0,16*2,0*32=10,240 [D] 
Celkem: A+B+C+D=60,210 [E]</t>
  </si>
  <si>
    <t>Položka zahrnuje veškerou manipulaci s vybouranou sutí a s vybouranými hmotami vč. uložení na skládku. Nezahrnuje poplatek za skládku, který se vykazuje v položce 0141**  a nebo 0141** 
celkem zámková dlažba před a za mostem 
celkem chodník vpravo před mostem  - 28,5*0,06=1,710 [A]</t>
  </si>
  <si>
    <t>Položka zahrnuje veškerou manipulaci s vybouranou sutí a s vybouranými hmotami vč. uložení na skládku. Nezahrnuje poplatek za skládku, který se vykazuje v položce 0141**    
celkem vpravo před mostem - 27,5=27,500 [A]</t>
  </si>
  <si>
    <t>Položka zahrnuje veškerou manipulaci s vybouranou sutí a s vybouranými hmotami vč. uložení na skládku. Nezahrnuje poplatek za skládku, který se vykazuje v položce 0141**    
celkem vpravo před mostem - 27,5=27,500 [A] 
celkem vlevo na mostě, před mostem a za mostem - 36,5=36,500 [B] 
Celkem: A+B=64,000 [C]</t>
  </si>
  <si>
    <t>Položka zahrnuje veškerou manipulaci s vybouranou sutí a s vybouranými hmotami vč. uložení na skládku. Nezahrnuje poplatek za skládku, který se vykazuje v položce 0141**    
celkem na mostě - 7,0+1,0=8,000 [A]</t>
  </si>
  <si>
    <t>11354</t>
  </si>
  <si>
    <t>ODSTRANĚNÍ OBRUB Z KRAJNÍKŮ</t>
  </si>
  <si>
    <t>Položka zahrnuje veškerou manipulaci s vybouranou sutí a s vybouranými hmotami vč. uložení na skládku. Nezahrnuje poplatek za skládku, který se vykazuje v položce 0141**    
celkem vpravo před mostem a za mostě - 27,5+7,0+1,0=35,500 [A] 
celkem vlevo na mostě, před mostem a za mostem - 36,5=36,500 [B] 
Celkem: A+B=72,000 [C]</t>
  </si>
  <si>
    <t>Položka nezahrnuje poplatek za uložení a zahrnuje uložení na skládku.   
Frézovaný materiál bude uložen na trvalou skládku zhotovitele dle jeho návrhu s poplatkem. (bude čerpána položka dle skutečného množství)" 
celkem komunikace před, na a za mostem SO 207 - 0,12*(467,0+20,0)=58,440 [A] 
celkem komunikace před, na a za mostem SO 107 - 0,11*7*40*(-1)=-30,800 [B] 
Celkem: A+B=27,640 [C]</t>
  </si>
  <si>
    <t>Jedná se o humozní vrstvu vrámci SO 201.  
Položka zahrnuje pouze sejmutí s převozem na trvalou a nebo dočasnou skládku dle PD a ZOP akce  
celkem vpravo před mostem - 0,15*25,0=3,750 [A] 
celkem vlevo před a za mostem - 0,15*(25,0+25,0)=7,500 [B] 
Celkem: A+B=11,250 [C]</t>
  </si>
  <si>
    <t>Třída těžitelnosti je uvažována dle ČSN 73 3050. Tato třída těžitelnosti odpovídá třídě I. dle ČSN 73 6133 a TKP 4- 2005.  
Vykopávky z mezideponie vhodné zeminy k danému účelu obsypu, zásypu a ohumusování.  
V případě odkazu na konkrétní normu připouští zadavatel užití i jiného rovnocenného řešení. 
celkem položka - 18222 - 0,15*33,125=4,969 [A] 
celkem položka - 18232 - 0,15*11,25=1,688 [B] 
Celkem: A+B=6,657 [C]</t>
  </si>
  <si>
    <t>Zahrnuje uložení na skládku.    
Nezahrnuje poplatek za skládku, který se vykazuje v položce 0141**    
celkem odstranění krajnic   
celkem odstranění krajnic vlevo před mostem - (0,65*1,0*28,0)=18,200 [A] 
celkem odstranění krajnic vlevo za mostem - (0,65*1,0*26,5)=17,225 [B] 
Celkem: A+B=35,425 [C]</t>
  </si>
  <si>
    <t>12930</t>
  </si>
  <si>
    <t>ČIŠTĚNÍ PŘÍKOPŮ OD NÁNOSU</t>
  </si>
  <si>
    <t>Zahrnuje uložení na skládku.    
Nezahrnuje poplatek za skládku, který se vykazuje v položce 0141**    
celkem odstranění krajnic   
celkem čištění příkopů vlevo před a za mostem 
celkem 1,0*0,2*27,0+2,0*0,2*28,0=16,600 [A]</t>
  </si>
  <si>
    <t>Třída těžitelnosti je uvažována dle ČSN 73 3050. Tato třída těžitelnosti odpovídá třídě I. dle ČSN 73 6133 a TKP 4- 2005.  
V případě odkazu na konkrétní normu připouští zadavatel užití i jiného rovnocenného řešení. 
celkem výkop pro opěru 01 - 2,5*12,1+0,5*2,5*2,0*2=35,250 [A] 
celkem výkop pro opěru 02 - 2,5*12,1+0,5*2,5*2,0*2=35,250 [B] 
Celkem: A+B=70,500 [C]</t>
  </si>
  <si>
    <t>Třída těžitelnosti je uvažována dle ČSN 73 3050. Tato třída těžitelnosti odpovídá třídě I. dle ČSN 73 6133 a TKP 4- 2005.  
V případě odkazu na konkrétní normu připouští zadavatel užití i jiného rovnocenného řešení. 
Uložení není zahrnuto v položce, poplatek za uložení v samostatné položce  
celkem výkopy pro zapažení stavební jámy - 0,6*4,0*1,75*2=8,400 [A]</t>
  </si>
  <si>
    <t>celkem položka - 12920 - 35,425=35,425 [A] 
celkem položka - 12110 - 11,25=11,250 [B] 
celkem položka -  12930 - 16,60=16,600 [C] 
celkem položka - 13173 - 70,50=70,500 [D] 
celkem položka - 13273 - 8,40=8,400 [E] 
Celkem: A+B+C+D+E=142,175 [F]</t>
  </si>
  <si>
    <t>celkem zásyp podél křídel opěry 01 - 2,5*0,5*2,0*2=5,000 [A] 
celkem zásyp podél křídel opěry 02 - 2,5*0,5*2,0*2=5,000 [B] 
Celkem: A+B=10,000 [C]</t>
  </si>
  <si>
    <t>cekem úprava pláně pod konstrukci komunikace před mostem - 205,0=205,000 [A] 
cekem úprava pláně pod konstrukci komunikace za mostem - 207,0+20,0=227,000 [B] 
Celkem: A+B=432,000 [C]</t>
  </si>
  <si>
    <t>celkem pod opevnění z kamenné dlažby - 1,2*(12,5+12,5)=30,000 [A] 
celkem ohumusování - 1,25*(26,5)=33,125 [B] 
celkem vpravo před mostem - 0,15*25,0=3,750 [C] 
celkem vlevo před a za mostem - 0,15*(25,0+25,0)=7,500 [D] 
Celkem: A+B+C+D=74,375 [E]</t>
  </si>
  <si>
    <t>celkem ohumusování - 1,25*(26,5)=33,125 [A]</t>
  </si>
  <si>
    <t>celkem vpravo před mostem - 0,15*25,0=3,750 [A] 
celkem vlevo před a za mostem - 0,15*(25,0+25,0)=7,500 [B] 
Celkem: A+B=11,250 [C]</t>
  </si>
  <si>
    <t>celkem ohumusování - 1,2*(26,5)=31,800 [A] 
celkem vpravo před mostem - 0,15*25,0=3,750 [B] 
celkem vlevo před a za mostem - 0,15*(25,0+25,0)=7,500 [C] 
Celkem: A+B+C=43,050 [D]</t>
  </si>
  <si>
    <t>celkem ohumusování - 1,25*(26,5)=33,125 [A] 
celkem vpravo před mostem - 0,15*25,0=3,750 [B] 
celkem vlevo před a za mostem - 0,15*(25,0+25,0)=7,500 [C] 
Celkem: A+B+C=44,375 [D]</t>
  </si>
  <si>
    <t>celkem za opěrou 01 - 12,0+1,3=13,300 [A] 
celkem za opěrou 02 - 12,0+1,3=13,300 [B] 
Celkem: A+B=26,600 [C]</t>
  </si>
  <si>
    <t>celkem drenážní proužek na nosné konstrukci - 2*(6,00*0,25*0,04+2*0,25*0,5*0,04)=0,140 [A]</t>
  </si>
  <si>
    <t>261916</t>
  </si>
  <si>
    <t>VRTY PRO KOTV, INJEKT, MIKROPIL NA POVR TŘ V A VI D DO 80MM</t>
  </si>
  <si>
    <t>celkem prostupy skrz nosnou konstrukci 
celkem 4*0,4=1,600 [A]</t>
  </si>
  <si>
    <t>26195</t>
  </si>
  <si>
    <t>VRTY PRO KOTV, INJEKT, MIKROPIL NA POVR TŘ V A VI D DO 300MM</t>
  </si>
  <si>
    <t>celkem prostupy skrz opěry průvrtem 
celkem dle PDPS 2*1,2=2,400 [A]</t>
  </si>
  <si>
    <t>celkem beton základů C30/37 XC2,XF4,XD1 (CZ F.1.2.)-Cl 0,40;Dmax 22 
celkem podezdívka oplocení - 0,5*1,0*(1,0+1,5)=1,250 [A]</t>
  </si>
  <si>
    <t>Celkem konstrukční beton pro pažení výkopu stěnou vybetonovanou do rýhy 
celkem dle PDPS - 0,6*4,0*1,75*2=8,400 [A]</t>
  </si>
  <si>
    <t>včetně provaření výztuže dle TZ a TP 124 
betonářská výztuž komplet do základů, předpoklad 200 kg/m3  
celkem 0,200*(1,25)=0,250 [A]</t>
  </si>
  <si>
    <t>Celkem betonářská výztuž pro pažení výkopu stěnou vybetonovanou do rýhy 
betonářská výztuž komplet do základů, předpoklad 150 kg/m3  
celkem 0,150*(8,4)=1,260 [A]</t>
  </si>
  <si>
    <t>celkem okraje n.k. - 6*5,0*2=60,000 [A] 
celkem vyrovnávací beton - 2*6*5=60,000 [B] 
Celkem: A+B=120,000 [C]</t>
  </si>
  <si>
    <t>celkem čela nosné konstrukce - 4*4*12,0*2=384,000 [A] 
celkem křídla a nadbetonávky - 2*4*1,0*2=16,000 [B] 
celkem křídla - 1,7*2*4+1,5*2*4+1,5*2*4*2=49,600 [C] 
Celkem: A+B+C=449,600 [D]</t>
  </si>
  <si>
    <t>v přechodové oblasti dle ČSN 73 6244  
V případě odkazu na konkrétní normu připouští zadavatel užití i jiného rovnocenného řešení. 
celkem 2*(3,0*12,0)*2=144,000 [A]</t>
  </si>
  <si>
    <t>celkem dle ČSN 73 6244 - Těsnící folie  
V případě odkazu na konkrétní normu připouští zadavatel užití i jiného rovnocenného řešení. 
celkem 2*(3,0*12,0)=72,000 [A]</t>
  </si>
  <si>
    <t>celkem dle souboru detailu dokumentace a dle RDS 
celkem chodník vpravo - 4,5*2*6=54,000 [A] 
celkem chodník vlevo - 4,5*6*2=54,000 [B] 
Celkem: A+B=108,000 [C]</t>
  </si>
  <si>
    <t>Beton říms C30/37 XC4,XF4,XD3 (CZ,F.1.2)-Cl 0,40-Dmax 16-S4  
celkem chodník vpravo - (0,32*2,1+0,25*(0,6-0,32))*6,0=4,452 [A] 
celkem chodník vlevo - (0,28*0,85+0,25*(0,6-0,28))*6,0=1,908 [B] 
celkem oprava říms - 0,6*1,5*0,3*2=0,540 [C] 
Celkem: A+B+C=6,900 [D]</t>
  </si>
  <si>
    <t>předpoklad 165 kg/m3  
celkem 0,165*6,90=1,139 [A]</t>
  </si>
  <si>
    <t>beton opěr a křídel C30/37 XC2,XF2,XD1 (CZ,F.1.2)-Cl 0,40-Dmax 22-S4   
celkem konstrukce oprav křídel - 0,8*0,6*1,7+0,6*0,8*1,5+2*0,8*0,5*1,5=2,736 [A]</t>
  </si>
  <si>
    <t>včetně provaření výztuže dle TZ a TP 124 
předpoklad 210 kg/m3  
celkem 0,210*(2,736)=0,575 [A]</t>
  </si>
  <si>
    <t>33817B</t>
  </si>
  <si>
    <t>SLOUPKY OHRADNÍ A PLOTOVÉ Z DÍLCŮ KOVOVÝCH  DODATEČNĚ KOTVENÉ</t>
  </si>
  <si>
    <t>celkem dle projektové dokumentace včetně dodávky, montáže, kotvení, podlití atp  
celkem - 3+5=8,000 [A]</t>
  </si>
  <si>
    <t>Položka zahrnuje:  
- dodání a osazení předepsaného sloupku, kotevní desky a spojovacího materiálu  včetně PKO  
- zřízení a výplň kotevních otvorů  
- předepsané podlití kotevních desek  
Položka nezahrnuje:  
- x</t>
  </si>
  <si>
    <t>Přechodový práh C30/37 XC2,XF2,XD1 (CZ,F.1.2)-Cl 0,40-Dmax 22-S4  
celkem betonový práh 01 - (0,35*0,6*12,0)=2,520 [A] 
celkem betonový práh 02 - (0,35*0,6*12,0)=2,520 [B] 
Celkem: A+B=5,040 [C]</t>
  </si>
  <si>
    <t>Beton nosné konstrukce C35/45 XC2,XF2,XD1 (CZ,F.1.2)-Cl 0,40-Dmax 22-S4  
celkem dobetonávka čel n.k. - 12,0*0,45*0,4*2=4,320 [A] 
celkem rezerva - 2*2,0=4,000 [B] 
množství čerpáno s odsouhlasení AD, TDI 
Celkem: A+B=8,320 [C]</t>
  </si>
  <si>
    <t>včetně provaření výztuže dle TZ a TP 124 
předpoklad 200 kg/m3  
celkem spřažená deska - 0,2*8,32=1,664 [A]</t>
  </si>
  <si>
    <t>42815</t>
  </si>
  <si>
    <t>MOSTNÍ LOŽISKA Z ASFALT PÁSŮ</t>
  </si>
  <si>
    <t>celkem uložení na úložném prahu - celkem 12,05*0,45*2=10,845 [A]</t>
  </si>
  <si>
    <t>Položka zahrnuje:  
-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  
Položka nezahrnuje:  
- x</t>
  </si>
  <si>
    <t>beton C8/10-XO 
celkem pod drenáže - 0,3*0,6*(12,0)*2=4,320 [A]</t>
  </si>
  <si>
    <t>beton C25/30nXF1, C25/30nXF3 
celkem pod opevnění z kamenné dlažby - 1,2*(12,5+12,5)*0,15=4,500 [A] 
celkem opevnění rampového napojení - 0,15*2,0*1,0*2=0,600 [B] 
Celkem: A+B=5,100 [C]</t>
  </si>
  <si>
    <t>celkem přechodový klín - 2*1,8*12,0=43,200 [A] 
celkem trativod za opěrou 01 - 0,3*0,6*(12,0)=2,160 [B] 
celkem trativod za opěrou 02 - 0,3*0,6*(12,0)=2,160 [C] 
Celkem: A+B+C=47,520 [D]</t>
  </si>
  <si>
    <t>Komplet betonářská výztuž s PKO dle TP 136 jako povlaková výztuž 
Celkem dle RDS 
celkem předpoklad 0,4 t =0,400 [A]</t>
  </si>
  <si>
    <t>Komplet betonářská výztuž s PKO dle TP 136 jako povlaková výztuž 
celkem sítě 100/100/6 
celkem 1,0*6,0*1,25*0,003*0,003*3,1415*7,85*10*10=0,166 [A]</t>
  </si>
  <si>
    <t>celkem včetně betonářské výztuže v položce výztuž n.k. 
celkem okraj n.k. pod okrajem izolace 0,05*0,125*(6,0+6,0)=0,075 [A]</t>
  </si>
  <si>
    <t>celkem vyrovnání povrchu nosné konstrukce dle požadavku ČSN 73 6242 
V případě odkazu na konkrétní normu připouští zadavatel užití i jiného rovnocenného řešení. 
celkem celá plocha n.k. po úpravě dle stavu konstrukce broušením, pískováním a brokováním 
celkem - 0,03*5,2*11,35+0,08*5,2*0,68=2,053 [A]</t>
  </si>
  <si>
    <t>Zásyp za opěrami dle ČSN 73 6244 na dané ID dle materiálu 
V případě odkazu na konkrétní normu připouští zadavatel užití i jiného rovnocenného řešení. 
celkem za opěrou 01 - 1,0*12,0+2,8*0,5*2,5*2=19,000 [A] 
celkem za opěrou 02 - 1,0*12,0+2,8*0,5*2,5*2=19,000 [B] 
Celkem: A+B=38,000 [C]</t>
  </si>
  <si>
    <t>celkem dlažby opevnění a úprav pod mostem tl kamene 0,25m s podkladním betonem 0,1-0,15m z betonu C16/20nXF1 s vyspárováním z malty M25 XF4 a nebo M25 XF3  
celkem pod opevnění z kamenné dlažby - 1,2*(12,5+12,5)*0,25=7,500 [A]</t>
  </si>
  <si>
    <t>celkem konstrukce vozovky - 0,2*(205,0+210,0+25,0)+0,2*1,25*(27,9+26,4)=101,575 [A]</t>
  </si>
  <si>
    <t>celkem konstrukce vozovky - 0,25*(205,0+210,0+25,0)+0,25*1,25*(27,9+26,4)=126,969 [A] 
celkem chodník vpravo před mostem - 0,25*(52,6)=13,150 [B] 
celkem chodník vpravo za mostem - 0,25*3,5=0,875 [C] 
celkem rampová napojení - 0,25*2*1,25*2,25=1,406 [D] 
celkem odstranění provizorní vozovky v rozšíření - 0,25*2,0*32,0=16,000 [E] 
Celkem: A+B+C+D+E=158,400 [F]</t>
  </si>
  <si>
    <t>celkem před mostem - (0,45)*(1,0*25,6)=11,520 [A] 
celkem za mostem - (0,45)*(1,0*24,3)=10,935 [B] 
Celkem: A+B=22,455 [C]</t>
  </si>
  <si>
    <t>celkem před mostem - (25,6*1,0)=25,600 [A] 
celkem za mostem - (24,3*1,0)=24,300 [B] 
Celkem: A+B=49,900 [C]</t>
  </si>
  <si>
    <t>celkem infiltrační postřik PI-C 0,4 kg/m2 
celkem konstrukce vozovky -  1,08*(205,0+210,0+25,0)=475,200 [A]</t>
  </si>
  <si>
    <t>dle PD - PI-E - 0,8 kg/m2  
celkem provizorní komunikace - 2,0*32=64,000 [A]</t>
  </si>
  <si>
    <t>celkem spojovací postřik  PS-EM - 0,4 kg/m2 
celkem pod obrusnou vrstvu SO 207 - 1,02*(468,0+25,0)=502,860 [A] 
celkem pod ložnou vrstvu SO 207 - 1,05*(468,0+25,0-6,0*9,58)=457,296 [B] 
celkem pod obrusnou vrstvu SO 107- 1,02*(7*40)*(-1)=- 285,600 [C] 
celkem pod ložnou vrstvu SO 107 - 1,05*(7*40)*(-1)=- 294,000 [D] 
Celkem: A+B+C+D=380,556 [E]</t>
  </si>
  <si>
    <t>dle PD - PS-E - 0,6 kg/m2  
celkem pod ACO 
celkem provizorní komunikace - 2,0*32,0=64,000 [A]</t>
  </si>
  <si>
    <t>celkem ACO11+ - 40 mm 
celkem obrusná vrstva SO 207 - 1,02*(468,0+25,0)=502,860 [A] 
celkem obrusná vrstva SO 107- 1,02*(7*40)*(-1)=- 285,600 [B] 
Celkem: A+B=217,260 [C]</t>
  </si>
  <si>
    <t>celkem ACO 16+ tl 60 mm  
celkem vozovka obrusné vrstvy  
celkem provizorní komunikace - 2,0*32,0=64,000 [A]</t>
  </si>
  <si>
    <t>celkem ložná vrstva - ACL 22+ tl 100mm  
celkem provizorní komunikace - 2,0*32,0*0,1=6,400 [A]</t>
  </si>
  <si>
    <t>ACL 16S - 60mm 
celkem ložná vrstva SO 207 - 1,05*(468,0+25,0)=517,650 [A] 
celkem ložná vrstva SO 107- 1,02*(7*40)*(-1)=- 285,600 [B] 
Celkem: A+B=232,050 [C]</t>
  </si>
  <si>
    <t>ACP 16S 
celkem podkladní vrstva - 0,1*1,08*(205,0+210,0+25,0)=47,520 [A]</t>
  </si>
  <si>
    <t>ochrana izolace z MA 11 IV na mostě pod konstrukcí vozovky  včetně pohozu z drti  
celkem ochrana izolace - 0,04*((9,58-0,25-0,25)*6,00)=2,179 [A]</t>
  </si>
  <si>
    <t>celkem chodník před mostem - 48,0=48,000 [A] 
celkem chodník za mostem - 1,8=1,800 [B] 
Celkem: A+B=49,800 [C]</t>
  </si>
  <si>
    <t>celkem vodící linie, varovný a signální pás dle požadavku vyklášky č. 398/2009Sb s materiálem dle NV 163/2002 Sb. 
celkem chodník před mostem - 0,4*2,6=1,040 [A]</t>
  </si>
  <si>
    <t>Celkem úprava povrchu římsy a chodníku na mostě   
celkem římsa - (0,85-0,05-0,05)*6,0=4,500 [A] 
celkem chodník - (2,1-0,05-0,05)*6,0=12,000 [B] 
Celkem: A+B=16,500 [C]</t>
  </si>
  <si>
    <t>Materiál sanace pro dané konstrukce mostů pozemních komunikací odsouhlasením TDI, AD  
celkem nosná konstrukce - (4,45*12,05+0,4*6,0*2)*0,5=29,211 [A] 
celkem úložné prahy - (2*0,7*12,05)*0,5=8,435 [B] 
celkem související plochy - (2,0*1,5*2)*0,5=3,000 [C] 
položka čerpána dle skutečného množství s odsouhlasením AD, TDI 
Celkem: A+B+C=40,646 [D]</t>
  </si>
  <si>
    <t>Materiál sanace pro dané konstrukce mostů pozemních komunikací odsouhlasením TDI, AD  
celkem nosná konstrukce - (4,45*12,05+0,4*6,0*2)*0,2=11,685 [A] 
celkem úložné prahy - (2*0,7*12,05)*0,2=3,374 [B] 
celkem související plochy - (2,0*1,5*2)*0,2=1,200 [C] 
položka čerpána dle skutečného množství s odsouhlasením AD, TDI 
Celkem: A+B+C=16,259 [D]</t>
  </si>
  <si>
    <t>Materiál sanace pro dané konstrukce mostů pozemních komunikací odsouhlasením TDI, AD  
celkem nosná konstrukce - (4,45*12,05+0,4*6,0*2)*0,15=8,763 [A] 
celkem úložné prahy - (2*0,7*12,05)*0,15=2,531 [B] 
celkem související plochy - (2,0*1,5*2)*0,15=0,900 [C] 
celkem rub spodní stavby - 1,25*2*12,1=30,250 [D] 
položka čerpána dle skutečného množství s odsouhlasením AD, TDI 
Celkem: A+B+C+D=42,444 [E]</t>
  </si>
  <si>
    <t>626115</t>
  </si>
  <si>
    <t>REPROFILACE PODHLEDŮ, SVISLÝCH PLOCH SANAČNÍ MALTOU JEDNOVRST TL 50MM</t>
  </si>
  <si>
    <t>Materiál sanace pro dané konstrukce mostů pozemních komunikací odsouhlasením TDI, AD  
celkem nosná konstrukce - (4,45*12,05+0,4*6,0*2)*0,15=8,763 [A] 
celkem úložné prahy - (2*0,7*12,05)*0,15=2,531 [B] 
celkem související plochy - (2,0*1,5*2)*0,15=0,900 [C] 
položka čerpána dle skutečného množství s odsouhlasením AD, TDI 
Celkem: A+B+C=12,194 [D]</t>
  </si>
  <si>
    <t>celkem nosná konstrukce - (5,2*12,05)=62,660 [A] 
položka čerpána dle skutečného množství s odsouhlasením AD, TDI</t>
  </si>
  <si>
    <t>Materiál sanace pro dané konstrukce mostů pozemních komunikací odsouhlasením TDI, AD  
celkem stěrka nebo sjednocující nátěr sanačních vrstev v celé ploše dle TeP zhotovitele 
celkem nosná konstrukce - (4,45*12,05+0,4*6,0*2)*1,0=58,423 [A] 
celkem úložné prahy - (2*0,7*12,05)*1,0=16,870 [B] 
celkem související plochy - (2,0*1,5*2)*1,0=6,000 [C] 
položka čerpána dle skutečného množství s odsouhlasením AD, TDI 
Celkem: A+B+C=81,293 [D]</t>
  </si>
  <si>
    <t>Materiál sanace pro dané konstrukce mostů pozemních komunikací odsouhlasením TDI, AD  
celkem nátěr inhibitorem koroze 
celkem nosná konstrukce - (4,45*12,05+0,4*6,0*2)*1,0=58,423 [A] 
celkem úložné prahy - (2*0,7*12,05)*1,0=16,870 [B] 
celkem související plochy - (2,0*1,5*2)*1,0=6,000 [C] 
položka čerpána dle skutečného množství s odsouhlasením AD, TDI 
Celkem: A+B+C=81,293 [D]</t>
  </si>
  <si>
    <t>Materiál sanace pro dané konstrukce mostů pozemních komunikací odsouhlasením TDI, AD  
celkem ochranný nátěr vyčnívající výztuže po očištění n.k. 
celkem nosná konstrukce - (4,45*12,05+0,4*6,0*2)*0,15=8,763 [A] 
celkem úložné prahy - (2*0,7*12,05)*0,15=2,531 [B] 
celkem související plochy - (2,0*1,5*2)*0,15=0,900 [C] 
položka čerpána dle skutečného množství s odsouhlasením AD, TDI 
Celkem: A+B+C=12,194 [D]</t>
  </si>
  <si>
    <t>Materiál sanace pro dané konstrukce mostů pozemních komunikací odsouhlasením TDI, AD  
celkem předpoklad v podhledu n.k., pohledových plochách a úložných pracích 
celkem nosná konstrukce - předpoklad 4*2,5=10,000 [A] 
celkem úložné prahy - předpoklad 2*2,5=5,000 [B] 
celkem související plochy  a spodní stavba - 2*5,0=10,000 [C] 
položka čerpána dle skutečného množství s odsouhlasením AD, TDI 
Celkem: A+B+C=25,000 [D]</t>
  </si>
  <si>
    <t>62745</t>
  </si>
  <si>
    <t>SPÁROVÁNÍ STARÉHO ZDIVA CEMENTOVOU MALTOU</t>
  </si>
  <si>
    <t>Materiál sanace pro dané konstrukce mostů pozemních komunikací odsouhlasením TDI, AD  
celkem konstrukce opěr spodní stavby mostu 
celkem 2*1,3*12,05=31,330 [A] 
položka čerpána dle skutečného množství s odsouhlasením AD, TDI</t>
  </si>
  <si>
    <t>celkem opěra 01 a křídla - 1,9*12,05=22,895 [A] 
celkem opěra 02 a křídla - 2,1*12,05=25,305 [B] 
celkem pdilatační spára - 2*0,5*12,05=12,050 [C] 
Celkem: A+B+C=60,250 [D]</t>
  </si>
  <si>
    <t>celkem nosná konstrukce - 12,05*6,05+12,05*0,25*2=78,928 [A]</t>
  </si>
  <si>
    <t>celkem ochrana celoplošné izolace na mostovce  
celkem pod pravostranným chodníkem 2,2*6,0=13,200 [A] 
celkem pod levostrannou římsou - 0,7*6,0=4,200 [B] 
Celkem: A+B=17,400 [C]</t>
  </si>
  <si>
    <t>celkem opěra 01 a křídla - 1,9*12,05=22,895 [A] 
celkem opěra 02 a křídla - 2,1*12,05=25,305 [B] 
Celkem: A+B=48,200 [C]</t>
  </si>
  <si>
    <t>celkem prostup skrz opěru 
Celkem délka - 2*1,25=2,500 [A]</t>
  </si>
  <si>
    <t>76793</t>
  </si>
  <si>
    <t>OPLOCENÍ Z RÁMEČKOVÉHO PLETIVA</t>
  </si>
  <si>
    <t>celkem oplocení z rámového pletiva dle PD včetně dodávky, montáže, PKO  
celkem dle PD - 2,0*(0,65+1,4+1,4+0,8+0,5)=9,500 [A]</t>
  </si>
  <si>
    <t>Položka zahrnuje:  
- vlastní pletivo  
- rámy, rošty, lišty, kování, podpěrné, závěsné, upevňovací prvky, spojovací a těsnící materiál, pomocný materiál  
- kompletní povrchovou úpravu  
- ostnatý drát  
Položka nezahrnuje:  
- sloupky a vzpěry, které se vykazují v samostatných položkách 338**  
- podezdívka (272**)  
Způsob měření:  
- uvažovaná plocha se pak vypočítává po horní hranu drátu</t>
  </si>
  <si>
    <t>76796</t>
  </si>
  <si>
    <t>VRATA A VRÁTKA</t>
  </si>
  <si>
    <t>celkem oplocení z rámového pletiva dle PD včetně dodávky, montáže, PKO  
celkem dle PD - 2,0*0,9=1,800 [A]</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</si>
  <si>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</si>
  <si>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nátěr okraje n.k. dle detailů (0,3*6,0*2)=3,600 [A]</t>
  </si>
  <si>
    <t>celkem chodníky a římsy 
celkem vpravo na mostě - (0,25+0,6+2,1-0,15)*6,0=16,800 [A] 
celkem vlevo na mostě -  (0,3+0,6+0,85-0,15)*6,0=9,600 [B] 
celkem samostatné římsy - (0,3+0,6+0,3)*2*1,5=3,600 [C] 
Celkem: A+B+C=30,000 [D]</t>
  </si>
  <si>
    <t>celkem odrazná hrana 
celkem - (0,15+0,15)*(6,0+6,0)=3,600 [A]</t>
  </si>
  <si>
    <t>celkem chráničky v chodníku mostu vpravo - (3)*(6,0+3,0+3,0)=36,000 [A] 
celkem chráničky v římse mostu vlevo -  (2)*(6,0+3,0+3,0)=24,000 [B] 
Celkem: A+B=60,000 [C]</t>
  </si>
  <si>
    <t>celkem nové uliční vpusti  
celkem  - 2=2,000 [A] 
Položka čerpána pouze s odsouhlasením TDI a AD</t>
  </si>
  <si>
    <t>Komplet zápradlí dle PD DUSP+PDPS a ČSN 73 6201 výšky 1,10m se svislou výplní. 
V případě odkazu na konkrétní normu připouští zadavatel užití i jiného rovnocenného řešení. 
celkem dodávka zábradlí včetně kotvení a PKO dle TKP 19.B (RAL vrchní vrstvy dle požadavku objednatele)  
celkem pravá strana mostu - 4,65=4,650 [A]</t>
  </si>
  <si>
    <t>9112B3</t>
  </si>
  <si>
    <t>ZÁBRADLÍ MOSTNÍ SE SVISLOU VÝPLNÍ - DEMONTÁŽ S PŘESUNEM</t>
  </si>
  <si>
    <t>celkem komplet odstranění stávajícího zábradlí 
celkem na mostě - 4,6=4,600 [A]</t>
  </si>
  <si>
    <t>9113A3</t>
  </si>
  <si>
    <t>SVODIDLO OCEL SILNIČ JEDNOSTR, ÚROVEŇ ZADRŽ N1, N2 - DEMONTÁŽ S PŘESUNEM</t>
  </si>
  <si>
    <t>celkem komplet odstranění stávajícího silničního svodidla 
celkem komplet demontáž, odstranění odvoz a likvidace v režii zhotovitele 
celkem na předmostích - 44,0-8,0=36,000 [A]</t>
  </si>
  <si>
    <t>Kompletní zádržný systém podél komunikace dle ČSN 73 6202, 73 6101 
V případě odkazu na konkrétní normu připouští zadavatel užití i jiného rovnocenného řešení. 
celkem dodávka zábradlí včetně PKO dle TKP 19.B 
celkem vlevo před a za mostem - 36,0+4,0+4,0+0,6-6=38,600 [A]</t>
  </si>
  <si>
    <t>Kompletní zádržný v podobě zábradelního svodidla dle ČSN 73 6201 s třídou zadržné H2 a výplní se svislou tyčí. Komplet včetně PKO dle TKP 19B s vrchní barvou nátěru RAL dle požadavku objednatele. 
celkem dodávka zábradlí včetně PKO dle TKP 19.B 
V případě odkazu na konkrétní normu připouští zadavatel užití i jiného rovnocenného řešení. 
celkem 6,0=6,000 [A]</t>
  </si>
  <si>
    <t>9117C3</t>
  </si>
  <si>
    <t>SVOD OCEL ZÁBRADEL ÚROVEŇ ZADRŽ H2 - DEMONTÁŽ S PŘESUNEM</t>
  </si>
  <si>
    <t>celkem komplet odstranění stávajícího silničního svodidla 
celkem komplet demontáž, odstranění odvoz a likvidace v režii zhotovitele 
celkem na mostě a předmostích - 8,0=8,000 [A]</t>
  </si>
  <si>
    <t>915111</t>
  </si>
  <si>
    <t>VODOROVNÉ DOPRAVNÍ ZNAČENÍ BARVOU HLADKÉ - DODÁVKA A POKLÁDKA</t>
  </si>
  <si>
    <t>celkem - 0,125*(60,0*2/3)+0,250*43,0*0,5=10,375 [A]</t>
  </si>
  <si>
    <t>Položka zahrnuje:  
- dodání a pokládku nátěrového materiálu  
- předznačení a reflexní úpravu  
Položka nezahrnuje:  
- x  
Způsob měření:  
- měří se pouze natíraná plocha</t>
  </si>
  <si>
    <t>120</t>
  </si>
  <si>
    <t>915211</t>
  </si>
  <si>
    <t>VODOROVNÉ DOPRAVNÍ ZNAČENÍ PLASTEM HLADKÉ - DODÁVKA A POKLÁDKA</t>
  </si>
  <si>
    <t>121</t>
  </si>
  <si>
    <t>915401</t>
  </si>
  <si>
    <t>VODOROVNÉ DOPRAVNÍ ZNAČENÍ BETON PREFABRIK - DODÁVKA A POKLÁDKA</t>
  </si>
  <si>
    <t>celkem vpravo před mostem - 14,6=14,600 [A]</t>
  </si>
  <si>
    <t>Položka zahrnuje:  
- dodávku betonových prefabrikátů  
- jejich osazení do předepsaného lože  
Položka nezahrnuje:  
- x</t>
  </si>
  <si>
    <t>122</t>
  </si>
  <si>
    <t>celkem chodník vpravo před a za mostem - 27,4+1,1=28,500 [A]</t>
  </si>
  <si>
    <t>123</t>
  </si>
  <si>
    <t>celkem rampová napojení - 2*(0,85+2,0)=5,700 [A]</t>
  </si>
  <si>
    <t>124</t>
  </si>
  <si>
    <t>celkem chodník vpravo před a za mostem - 27,4+3,3=30,700 [A] 
celkem rampová napojení - 2,0+2,0=4,000 [B] 
Celkem: A+B=34,700 [C]</t>
  </si>
  <si>
    <t>125</t>
  </si>
  <si>
    <t>celkem začátek, konec úpravy - 6,95+6,75+2,0+2,4=18,100 [A] 
celkem příčné dilatace - 2*(9,59+9,59)=38,360 [B] 
celkem podél chodníku a římsy na mostě a rampového napojení - 6,0+6,0+2,0+2,0=16,000 [C] 
Celkem: A+B+C=72,460 [D]</t>
  </si>
  <si>
    <t>126</t>
  </si>
  <si>
    <t>celkem začátek, konec úpravy - 6,95+6,75+2,0+2,4=18,100 [A] 
celkem příčné dilatace - 9,59+9,59=19,180 [B] 
celkem podél chodníku a římsy na mostě a rampového napojení - 6,0+6,0+2,0+2,0=16,000 [C] 
Celkem: A+B+C=53,280 [D]</t>
  </si>
  <si>
    <t>127</t>
  </si>
  <si>
    <t>celkem příčné dilatace - 0,04*0,04*(9,59+9,59)=0,031 [A]</t>
  </si>
  <si>
    <t>128</t>
  </si>
  <si>
    <t>129</t>
  </si>
  <si>
    <t>938443</t>
  </si>
  <si>
    <t>OČIŠTĚNÍ ZDIVA OTRYSKÁNÍM TLAKOVOU VODOU DO 1000 BARŮ</t>
  </si>
  <si>
    <t>Materiál sanace pro dané konstrukce mostů pozemních komunikací odsouhlasením TDI, AD  
celkem opěry mostu - 2*1,3*12,05=31,330 [A] 
položka čerpána dle skutečného množství s odsouhlasením AD, TDI</t>
  </si>
  <si>
    <t>130</t>
  </si>
  <si>
    <t>938452</t>
  </si>
  <si>
    <t>OČIŠTĚNÍ ZDIVA OTRYSKÁNÍM NA SUCHO KŘEMIČ PÍSKEM</t>
  </si>
  <si>
    <t>131</t>
  </si>
  <si>
    <t>Materiál sanace pro dané konstrukce mostů pozemních komunikací odsouhlasením TDI, AD  
celkem nosná konstrukce - (4,45*12,05+0,4*6,0*2)*0,15=8,763 [A] 
celkem úložné prahy - (2*0,7*12,05)*0,15=2,531 [B] 
celkem související plochy - (2,0*1,5*2)*0,15=0,900 [C] 
celkem rub spodní stavby - 1,25*2*12,1=30,250 [D] 
Celkem: A+B+C+D=42,444 [E] 
položka čerpána dle skutečného množství s odsouhlasením AD, TDI</t>
  </si>
  <si>
    <t>132</t>
  </si>
  <si>
    <t>Materiál sanace pro dané konstrukce mostů pozemních komunikací odsouhlasením TDI, AD  
celkem nosná konstrukce - (4,45*12,05+0,4*6,0*2)*0,15=8,763 [A] 
celkem úložné prahy - (2*0,7*12,05)*0,15=2,531 [B] 
celkem související plochy - (2,0*1,5*2)*0,15=0,900 [C] 
celkem rub spodní stavby - 1,25*2*12,1=30,250 [D] 
celkem opěry mostu - 2*1,3*12,05=31,330 [E] 
položka čerpána dle skutečného množství s odsouhlasením AD, TDI 
Celkem: A+B+C+D+E=73,774 [F]</t>
  </si>
  <si>
    <t>133</t>
  </si>
  <si>
    <t>Materiál sanace pro dané konstrukce mostů pozemních komunikací odsouhlasením TDI, AD  
celkem povrch nosné konstrukce - 5,2*12,05=62,660 [A] 
položka čerpána dle skutečného množství s odsouhlasením AD, TDI</t>
  </si>
  <si>
    <t>134</t>
  </si>
  <si>
    <t>93857</t>
  </si>
  <si>
    <t>BROUŠENÍ BETON KONSTR</t>
  </si>
  <si>
    <t>135</t>
  </si>
  <si>
    <t>Komplet demolice dle návrhu DUSP+PDPS včetně pomocných konstrukcí a prací komplet. Položka zahrnuje veškeré pomocné práce jako dělení, bourání vrtání atp související s touto položkou. 
celkem dobetonávky říms - 0,25*0,25*5,6=0,350 [A] 
celkem dobetonávky říms - 0,2*1,15*5,6=1,288 [B] 
celkem rezerva (kubatura čerpána s odsouhlasení TDI a AD) - 10,0=10,000 [C] 
Celkem: A+B+C=11,638 [D]</t>
  </si>
  <si>
    <t>136</t>
  </si>
  <si>
    <t>Komplet demolice dle návrhu DUSP+PDPS včetně pomocných konstrukcí a prací komplet. Položka zahrnuje veškeré pomocné práce jako dělení, bourání vrtání atp související s touto položkou. 
celkem římsa na mostě - 0,65*0,3*5,6=1,092 [A] 
celkem římsa na mostě - 0,65*0,3*5,6=1,092 [B] 
celkem čela nosné konstrukce - 2*12,0*0,45*0,55=5,940 [C] 
celkem křídla mostu - 0,8*0,6*1,7+0,6*0,8*1,5+2*0,8*0,8*1,5=3,456 [D] 
celkem rezerva (kubatura čerpána s odsouhlasení TDI a AD) - 10,0=10,000 [E] 
Celkem: A+B+C+D+E=21,580 [F]</t>
  </si>
  <si>
    <t>137</t>
  </si>
  <si>
    <t>Komplet demolice dle návrhu DUSP+PDPS včetně pomocných konstrukcí a prací komplet. Položka zahrnuje veškeré pomocné práce jako dělení, bourání vrtání atp související s touto položkou. 
komplet likvidace v režii zhotovitele 
celkem předpoklad dle PD DUSP+PDPS 
celkem ocelové podpovrchové dilatační závěry - 12,3+12,3=24,600 [A]</t>
  </si>
  <si>
    <t>138</t>
  </si>
  <si>
    <t>Komplet demolice dle návrhu DUSP+PDPS včetně pomocných konstrukcí a prací komplet. Položka zahrnuje veškeré pomocné práce jako dělení, bourání vrtání atp související s touto položkou. 
celkem předpoklad dle PD DUSP+PDPS 
celkem 0,1*5,95*10,95=6,515 [A]</t>
  </si>
  <si>
    <t>139</t>
  </si>
  <si>
    <t>Komplet demolice dle návrhu DUSP+PDPS včetně pomocných konstrukcí a prací komplet. Položka zahrnuje veškeré pomocné práce jako dělení, bourání vrtání atp související s touto položkou. 
Položka podléhá rozboru dle položky 02851.A a následné uložení na skládku 
celkem předpoklad dle PD DUSP+PDPS 
celkem - (10,95+0,2+0,2)*(5,95+0,6+0,6)=81,153 [A] 
celkem spodní stavba - 2*1,25*10,95=27,375 [B] 
Celkem: A+B=108,528 [C]</t>
  </si>
  <si>
    <t>SO 301</t>
  </si>
  <si>
    <t>PŘELOŽKA VODOVODU</t>
  </si>
  <si>
    <t>R301</t>
  </si>
  <si>
    <t>SOUBOR</t>
  </si>
  <si>
    <t>Kompletní cena za SO 301-Přeložka vodovodu 
Položkový rozpočet viz samostatná příloha "SO 301-Přeložka vodovodu" 
Celkem soubor - 1=1,000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</si>
</sst>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sharedStrings" Target="sharedStrings.xml" /><Relationship Id="rId1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1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SUM(C10:C17)</f>
      </c>
      <c s="1"/>
      <c s="1"/>
    </row>
    <row r="7" spans="1:5" ht="12.75" customHeight="1">
      <c r="A7" s="1"/>
      <c s="4" t="s">
        <v>5</v>
      </c>
      <c s="7">
        <f>SUM(E10:E17)</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182'!I3</f>
      </c>
      <c s="21">
        <f>'SO 182'!O2</f>
      </c>
      <c s="21">
        <f>C10+D10</f>
      </c>
    </row>
    <row r="11" spans="1:5" ht="12.75" customHeight="1">
      <c r="A11" s="20" t="s">
        <v>297</v>
      </c>
      <c s="20" t="s">
        <v>298</v>
      </c>
      <c s="21">
        <f>'SO 183'!I3</f>
      </c>
      <c s="21">
        <f>'SO 183'!O2</f>
      </c>
      <c s="21">
        <f>C11+D11</f>
      </c>
    </row>
    <row r="12" spans="1:5" ht="12.75" customHeight="1">
      <c r="A12" s="20" t="s">
        <v>441</v>
      </c>
      <c s="20" t="s">
        <v>442</v>
      </c>
      <c s="21">
        <f>'SO 203'!I3</f>
      </c>
      <c s="21">
        <f>'SO 203'!O2</f>
      </c>
      <c s="21">
        <f>C12+D12</f>
      </c>
    </row>
    <row r="13" spans="1:5" ht="12.75" customHeight="1">
      <c r="A13" s="20" t="s">
        <v>813</v>
      </c>
      <c s="20" t="s">
        <v>814</v>
      </c>
      <c s="21">
        <f>'SO 204'!I3</f>
      </c>
      <c s="21">
        <f>'SO 204'!O2</f>
      </c>
      <c s="21">
        <f>C13+D13</f>
      </c>
    </row>
    <row r="14" spans="1:5" ht="12.75" customHeight="1">
      <c r="A14" s="20" t="s">
        <v>988</v>
      </c>
      <c s="20" t="s">
        <v>989</v>
      </c>
      <c s="21">
        <f>'SO 205'!I3</f>
      </c>
      <c s="21">
        <f>'SO 205'!O2</f>
      </c>
      <c s="21">
        <f>C14+D14</f>
      </c>
    </row>
    <row r="15" spans="1:5" ht="12.75" customHeight="1">
      <c r="A15" s="20" t="s">
        <v>1102</v>
      </c>
      <c s="20" t="s">
        <v>1103</v>
      </c>
      <c s="21">
        <f>'SO 206'!I3</f>
      </c>
      <c s="21">
        <f>'SO 206'!O2</f>
      </c>
      <c s="21">
        <f>C15+D15</f>
      </c>
    </row>
    <row r="16" spans="1:5" ht="12.75" customHeight="1">
      <c r="A16" s="20" t="s">
        <v>1193</v>
      </c>
      <c s="20" t="s">
        <v>1194</v>
      </c>
      <c s="21">
        <f>'SO 207'!I3</f>
      </c>
      <c s="21">
        <f>'SO 207'!O2</f>
      </c>
      <c s="21">
        <f>C16+D16</f>
      </c>
    </row>
    <row r="17" spans="1:5" ht="12.75" customHeight="1">
      <c r="A17" s="20" t="s">
        <v>1387</v>
      </c>
      <c s="20" t="s">
        <v>1388</v>
      </c>
      <c s="21">
        <f>'SO 301'!I3</f>
      </c>
      <c s="21">
        <f>'SO 301'!O2</f>
      </c>
      <c s="21">
        <f>C17+D17</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0+O8+O53+O122+O179+O184</f>
      </c>
      <c t="s">
        <v>22</v>
      </c>
    </row>
    <row r="3" spans="1:16" ht="15" customHeight="1">
      <c r="A3" t="s">
        <v>12</v>
      </c>
      <c s="12" t="s">
        <v>14</v>
      </c>
      <c s="13" t="s">
        <v>15</v>
      </c>
      <c s="1"/>
      <c s="14" t="s">
        <v>16</v>
      </c>
      <c s="1"/>
      <c s="9"/>
      <c s="8" t="s">
        <v>24</v>
      </c>
      <c s="41">
        <f>0+I8+I53+I122+I179+I184</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f>
      </c>
      <c>
        <f>0+O9+O13+O17+O21+O25+O29+O33+O37+O41+O45+O49</f>
      </c>
    </row>
    <row r="9" spans="1:16" ht="12.75">
      <c r="A9" s="25" t="s">
        <v>45</v>
      </c>
      <c s="29" t="s">
        <v>29</v>
      </c>
      <c s="29" t="s">
        <v>46</v>
      </c>
      <c s="25" t="s">
        <v>47</v>
      </c>
      <c s="30" t="s">
        <v>48</v>
      </c>
      <c s="31" t="s">
        <v>49</v>
      </c>
      <c s="32">
        <v>75.229</v>
      </c>
      <c s="33">
        <v>0</v>
      </c>
      <c s="33">
        <f>ROUND(ROUND(H9,2)*ROUND(G9,3),2)</f>
      </c>
      <c r="O9">
        <f>(I9*21)/100</f>
      </c>
      <c t="s">
        <v>23</v>
      </c>
    </row>
    <row r="10" spans="1:5" ht="12.75">
      <c r="A10" s="34" t="s">
        <v>50</v>
      </c>
      <c r="E10" s="35" t="s">
        <v>47</v>
      </c>
    </row>
    <row r="11" spans="1:5" ht="102">
      <c r="A11" s="36" t="s">
        <v>51</v>
      </c>
      <c r="E11" s="37" t="s">
        <v>52</v>
      </c>
    </row>
    <row r="12" spans="1:5" ht="51">
      <c r="A12" t="s">
        <v>53</v>
      </c>
      <c r="E12" s="35" t="s">
        <v>54</v>
      </c>
    </row>
    <row r="13" spans="1:16" ht="12.75">
      <c r="A13" s="25" t="s">
        <v>45</v>
      </c>
      <c s="29" t="s">
        <v>23</v>
      </c>
      <c s="29" t="s">
        <v>55</v>
      </c>
      <c s="25" t="s">
        <v>47</v>
      </c>
      <c s="30" t="s">
        <v>56</v>
      </c>
      <c s="31" t="s">
        <v>57</v>
      </c>
      <c s="32">
        <v>15.708</v>
      </c>
      <c s="33">
        <v>0</v>
      </c>
      <c s="33">
        <f>ROUND(ROUND(H13,2)*ROUND(G13,3),2)</f>
      </c>
      <c r="O13">
        <f>(I13*21)/100</f>
      </c>
      <c t="s">
        <v>23</v>
      </c>
    </row>
    <row r="14" spans="1:5" ht="12.75">
      <c r="A14" s="34" t="s">
        <v>50</v>
      </c>
      <c r="E14" s="35" t="s">
        <v>47</v>
      </c>
    </row>
    <row r="15" spans="1:5" ht="51">
      <c r="A15" s="36" t="s">
        <v>51</v>
      </c>
      <c r="E15" s="37" t="s">
        <v>58</v>
      </c>
    </row>
    <row r="16" spans="1:5" ht="51">
      <c r="A16" t="s">
        <v>53</v>
      </c>
      <c r="E16" s="35" t="s">
        <v>54</v>
      </c>
    </row>
    <row r="17" spans="1:16" ht="12.75">
      <c r="A17" s="25" t="s">
        <v>45</v>
      </c>
      <c s="29" t="s">
        <v>22</v>
      </c>
      <c s="29" t="s">
        <v>59</v>
      </c>
      <c s="25" t="s">
        <v>47</v>
      </c>
      <c s="30" t="s">
        <v>60</v>
      </c>
      <c s="31" t="s">
        <v>61</v>
      </c>
      <c s="32">
        <v>1</v>
      </c>
      <c s="33">
        <v>0</v>
      </c>
      <c s="33">
        <f>ROUND(ROUND(H17,2)*ROUND(G17,3),2)</f>
      </c>
      <c r="O17">
        <f>(I17*21)/100</f>
      </c>
      <c t="s">
        <v>23</v>
      </c>
    </row>
    <row r="18" spans="1:5" ht="12.75">
      <c r="A18" s="34" t="s">
        <v>50</v>
      </c>
      <c r="E18" s="35" t="s">
        <v>47</v>
      </c>
    </row>
    <row r="19" spans="1:5" ht="178.5">
      <c r="A19" s="36" t="s">
        <v>51</v>
      </c>
      <c r="E19" s="37" t="s">
        <v>62</v>
      </c>
    </row>
    <row r="20" spans="1:5" ht="51">
      <c r="A20" t="s">
        <v>53</v>
      </c>
      <c r="E20" s="35" t="s">
        <v>63</v>
      </c>
    </row>
    <row r="21" spans="1:16" ht="12.75">
      <c r="A21" s="25" t="s">
        <v>45</v>
      </c>
      <c s="29" t="s">
        <v>33</v>
      </c>
      <c s="29" t="s">
        <v>64</v>
      </c>
      <c s="25" t="s">
        <v>47</v>
      </c>
      <c s="30" t="s">
        <v>65</v>
      </c>
      <c s="31" t="s">
        <v>61</v>
      </c>
      <c s="32">
        <v>1</v>
      </c>
      <c s="33">
        <v>0</v>
      </c>
      <c s="33">
        <f>ROUND(ROUND(H21,2)*ROUND(G21,3),2)</f>
      </c>
      <c r="O21">
        <f>(I21*21)/100</f>
      </c>
      <c t="s">
        <v>23</v>
      </c>
    </row>
    <row r="22" spans="1:5" ht="12.75">
      <c r="A22" s="34" t="s">
        <v>50</v>
      </c>
      <c r="E22" s="35" t="s">
        <v>47</v>
      </c>
    </row>
    <row r="23" spans="1:5" ht="25.5">
      <c r="A23" s="36" t="s">
        <v>51</v>
      </c>
      <c r="E23" s="37" t="s">
        <v>66</v>
      </c>
    </row>
    <row r="24" spans="1:5" ht="51">
      <c r="A24" t="s">
        <v>53</v>
      </c>
      <c r="E24" s="35" t="s">
        <v>67</v>
      </c>
    </row>
    <row r="25" spans="1:16" ht="12.75">
      <c r="A25" s="25" t="s">
        <v>45</v>
      </c>
      <c s="29" t="s">
        <v>35</v>
      </c>
      <c s="29" t="s">
        <v>68</v>
      </c>
      <c s="25" t="s">
        <v>29</v>
      </c>
      <c s="30" t="s">
        <v>69</v>
      </c>
      <c s="31" t="s">
        <v>61</v>
      </c>
      <c s="32">
        <v>1</v>
      </c>
      <c s="33">
        <v>0</v>
      </c>
      <c s="33">
        <f>ROUND(ROUND(H25,2)*ROUND(G25,3),2)</f>
      </c>
      <c r="O25">
        <f>(I25*21)/100</f>
      </c>
      <c t="s">
        <v>23</v>
      </c>
    </row>
    <row r="26" spans="1:5" ht="12.75">
      <c r="A26" s="34" t="s">
        <v>50</v>
      </c>
      <c r="E26" s="35" t="s">
        <v>47</v>
      </c>
    </row>
    <row r="27" spans="1:5" ht="114.75">
      <c r="A27" s="36" t="s">
        <v>51</v>
      </c>
      <c r="E27" s="37" t="s">
        <v>70</v>
      </c>
    </row>
    <row r="28" spans="1:5" ht="51">
      <c r="A28" t="s">
        <v>53</v>
      </c>
      <c r="E28" s="35" t="s">
        <v>71</v>
      </c>
    </row>
    <row r="29" spans="1:16" ht="12.75">
      <c r="A29" s="25" t="s">
        <v>45</v>
      </c>
      <c s="29" t="s">
        <v>37</v>
      </c>
      <c s="29" t="s">
        <v>68</v>
      </c>
      <c s="25" t="s">
        <v>23</v>
      </c>
      <c s="30" t="s">
        <v>69</v>
      </c>
      <c s="31" t="s">
        <v>61</v>
      </c>
      <c s="32">
        <v>1</v>
      </c>
      <c s="33">
        <v>0</v>
      </c>
      <c s="33">
        <f>ROUND(ROUND(H29,2)*ROUND(G29,3),2)</f>
      </c>
      <c r="O29">
        <f>(I29*21)/100</f>
      </c>
      <c t="s">
        <v>23</v>
      </c>
    </row>
    <row r="30" spans="1:5" ht="12.75">
      <c r="A30" s="34" t="s">
        <v>50</v>
      </c>
      <c r="E30" s="35" t="s">
        <v>47</v>
      </c>
    </row>
    <row r="31" spans="1:5" ht="153">
      <c r="A31" s="36" t="s">
        <v>51</v>
      </c>
      <c r="E31" s="37" t="s">
        <v>72</v>
      </c>
    </row>
    <row r="32" spans="1:5" ht="51">
      <c r="A32" t="s">
        <v>53</v>
      </c>
      <c r="E32" s="35" t="s">
        <v>71</v>
      </c>
    </row>
    <row r="33" spans="1:16" ht="12.75">
      <c r="A33" s="25" t="s">
        <v>45</v>
      </c>
      <c s="29" t="s">
        <v>73</v>
      </c>
      <c s="29" t="s">
        <v>74</v>
      </c>
      <c s="25" t="s">
        <v>47</v>
      </c>
      <c s="30" t="s">
        <v>75</v>
      </c>
      <c s="31" t="s">
        <v>61</v>
      </c>
      <c s="32">
        <v>1</v>
      </c>
      <c s="33">
        <v>0</v>
      </c>
      <c s="33">
        <f>ROUND(ROUND(H33,2)*ROUND(G33,3),2)</f>
      </c>
      <c r="O33">
        <f>(I33*21)/100</f>
      </c>
      <c t="s">
        <v>23</v>
      </c>
    </row>
    <row r="34" spans="1:5" ht="12.75">
      <c r="A34" s="34" t="s">
        <v>50</v>
      </c>
      <c r="E34" s="35" t="s">
        <v>47</v>
      </c>
    </row>
    <row r="35" spans="1:5" ht="89.25">
      <c r="A35" s="36" t="s">
        <v>51</v>
      </c>
      <c r="E35" s="37" t="s">
        <v>76</v>
      </c>
    </row>
    <row r="36" spans="1:5" ht="89.25">
      <c r="A36" t="s">
        <v>53</v>
      </c>
      <c r="E36" s="35" t="s">
        <v>77</v>
      </c>
    </row>
    <row r="37" spans="1:16" ht="12.75">
      <c r="A37" s="25" t="s">
        <v>45</v>
      </c>
      <c s="29" t="s">
        <v>78</v>
      </c>
      <c s="29" t="s">
        <v>79</v>
      </c>
      <c s="25" t="s">
        <v>47</v>
      </c>
      <c s="30" t="s">
        <v>80</v>
      </c>
      <c s="31" t="s">
        <v>61</v>
      </c>
      <c s="32">
        <v>1</v>
      </c>
      <c s="33">
        <v>0</v>
      </c>
      <c s="33">
        <f>ROUND(ROUND(H37,2)*ROUND(G37,3),2)</f>
      </c>
      <c r="O37">
        <f>(I37*21)/100</f>
      </c>
      <c t="s">
        <v>23</v>
      </c>
    </row>
    <row r="38" spans="1:5" ht="12.75">
      <c r="A38" s="34" t="s">
        <v>50</v>
      </c>
      <c r="E38" s="35" t="s">
        <v>47</v>
      </c>
    </row>
    <row r="39" spans="1:5" ht="89.25">
      <c r="A39" s="36" t="s">
        <v>51</v>
      </c>
      <c r="E39" s="37" t="s">
        <v>81</v>
      </c>
    </row>
    <row r="40" spans="1:5" ht="51">
      <c r="A40" t="s">
        <v>53</v>
      </c>
      <c r="E40" s="35" t="s">
        <v>71</v>
      </c>
    </row>
    <row r="41" spans="1:16" ht="12.75">
      <c r="A41" s="25" t="s">
        <v>45</v>
      </c>
      <c s="29" t="s">
        <v>40</v>
      </c>
      <c s="29" t="s">
        <v>82</v>
      </c>
      <c s="25" t="s">
        <v>47</v>
      </c>
      <c s="30" t="s">
        <v>83</v>
      </c>
      <c s="31" t="s">
        <v>61</v>
      </c>
      <c s="32">
        <v>1</v>
      </c>
      <c s="33">
        <v>0</v>
      </c>
      <c s="33">
        <f>ROUND(ROUND(H41,2)*ROUND(G41,3),2)</f>
      </c>
      <c r="O41">
        <f>(I41*21)/100</f>
      </c>
      <c t="s">
        <v>23</v>
      </c>
    </row>
    <row r="42" spans="1:5" ht="12.75">
      <c r="A42" s="34" t="s">
        <v>50</v>
      </c>
      <c r="E42" s="35" t="s">
        <v>47</v>
      </c>
    </row>
    <row r="43" spans="1:5" ht="76.5">
      <c r="A43" s="36" t="s">
        <v>51</v>
      </c>
      <c r="E43" s="37" t="s">
        <v>84</v>
      </c>
    </row>
    <row r="44" spans="1:5" ht="51">
      <c r="A44" t="s">
        <v>53</v>
      </c>
      <c r="E44" s="35" t="s">
        <v>71</v>
      </c>
    </row>
    <row r="45" spans="1:16" ht="12.75">
      <c r="A45" s="25" t="s">
        <v>45</v>
      </c>
      <c s="29" t="s">
        <v>42</v>
      </c>
      <c s="29" t="s">
        <v>85</v>
      </c>
      <c s="25" t="s">
        <v>47</v>
      </c>
      <c s="30" t="s">
        <v>86</v>
      </c>
      <c s="31" t="s">
        <v>61</v>
      </c>
      <c s="32">
        <v>1</v>
      </c>
      <c s="33">
        <v>0</v>
      </c>
      <c s="33">
        <f>ROUND(ROUND(H45,2)*ROUND(G45,3),2)</f>
      </c>
      <c r="O45">
        <f>(I45*21)/100</f>
      </c>
      <c t="s">
        <v>23</v>
      </c>
    </row>
    <row r="46" spans="1:5" ht="12.75">
      <c r="A46" s="34" t="s">
        <v>50</v>
      </c>
      <c r="E46" s="35" t="s">
        <v>47</v>
      </c>
    </row>
    <row r="47" spans="1:5" ht="25.5">
      <c r="A47" s="36" t="s">
        <v>51</v>
      </c>
      <c r="E47" s="37" t="s">
        <v>87</v>
      </c>
    </row>
    <row r="48" spans="1:5" ht="51">
      <c r="A48" t="s">
        <v>53</v>
      </c>
      <c r="E48" s="35" t="s">
        <v>71</v>
      </c>
    </row>
    <row r="49" spans="1:16" ht="12.75">
      <c r="A49" s="25" t="s">
        <v>45</v>
      </c>
      <c s="29" t="s">
        <v>88</v>
      </c>
      <c s="29" t="s">
        <v>89</v>
      </c>
      <c s="25" t="s">
        <v>23</v>
      </c>
      <c s="30" t="s">
        <v>90</v>
      </c>
      <c s="31" t="s">
        <v>61</v>
      </c>
      <c s="32">
        <v>1</v>
      </c>
      <c s="33">
        <v>0</v>
      </c>
      <c s="33">
        <f>ROUND(ROUND(H49,2)*ROUND(G49,3),2)</f>
      </c>
      <c r="O49">
        <f>(I49*21)/100</f>
      </c>
      <c t="s">
        <v>23</v>
      </c>
    </row>
    <row r="50" spans="1:5" ht="12.75">
      <c r="A50" s="34" t="s">
        <v>50</v>
      </c>
      <c r="E50" s="35" t="s">
        <v>47</v>
      </c>
    </row>
    <row r="51" spans="1:5" ht="38.25">
      <c r="A51" s="36" t="s">
        <v>51</v>
      </c>
      <c r="E51" s="37" t="s">
        <v>91</v>
      </c>
    </row>
    <row r="52" spans="1:5" ht="51">
      <c r="A52" t="s">
        <v>53</v>
      </c>
      <c r="E52" s="35" t="s">
        <v>71</v>
      </c>
    </row>
    <row r="53" spans="1:18" ht="12.75" customHeight="1">
      <c r="A53" s="6" t="s">
        <v>43</v>
      </c>
      <c s="6"/>
      <c s="39" t="s">
        <v>29</v>
      </c>
      <c s="6"/>
      <c s="27" t="s">
        <v>92</v>
      </c>
      <c s="6"/>
      <c s="6"/>
      <c s="6"/>
      <c s="40">
        <f>0+Q53</f>
      </c>
      <c r="O53">
        <f>0+R53</f>
      </c>
      <c r="Q53">
        <f>0+I54+I58+I62+I66+I70+I74+I78+I82+I86+I90+I94+I98+I102+I106+I110+I114+I118</f>
      </c>
      <c>
        <f>0+O54+O58+O62+O66+O70+O74+O78+O82+O86+O90+O94+O98+O102+O106+O110+O114+O118</f>
      </c>
    </row>
    <row r="54" spans="1:16" ht="12.75">
      <c r="A54" s="25" t="s">
        <v>45</v>
      </c>
      <c s="29" t="s">
        <v>93</v>
      </c>
      <c s="29" t="s">
        <v>94</v>
      </c>
      <c s="25" t="s">
        <v>47</v>
      </c>
      <c s="30" t="s">
        <v>95</v>
      </c>
      <c s="31" t="s">
        <v>49</v>
      </c>
      <c s="32">
        <v>21.15</v>
      </c>
      <c s="33">
        <v>0</v>
      </c>
      <c s="33">
        <f>ROUND(ROUND(H54,2)*ROUND(G54,3),2)</f>
      </c>
      <c r="O54">
        <f>(I54*21)/100</f>
      </c>
      <c t="s">
        <v>23</v>
      </c>
    </row>
    <row r="55" spans="1:5" ht="12.75">
      <c r="A55" s="34" t="s">
        <v>50</v>
      </c>
      <c r="E55" s="35" t="s">
        <v>47</v>
      </c>
    </row>
    <row r="56" spans="1:5" ht="25.5">
      <c r="A56" s="36" t="s">
        <v>51</v>
      </c>
      <c r="E56" s="37" t="s">
        <v>96</v>
      </c>
    </row>
    <row r="57" spans="1:5" ht="102">
      <c r="A57" t="s">
        <v>53</v>
      </c>
      <c r="E57" s="35" t="s">
        <v>97</v>
      </c>
    </row>
    <row r="58" spans="1:16" ht="25.5">
      <c r="A58" s="25" t="s">
        <v>45</v>
      </c>
      <c s="29" t="s">
        <v>98</v>
      </c>
      <c s="29" t="s">
        <v>99</v>
      </c>
      <c s="25" t="s">
        <v>47</v>
      </c>
      <c s="30" t="s">
        <v>100</v>
      </c>
      <c s="31" t="s">
        <v>49</v>
      </c>
      <c s="32">
        <v>61.929</v>
      </c>
      <c s="33">
        <v>0</v>
      </c>
      <c s="33">
        <f>ROUND(ROUND(H58,2)*ROUND(G58,3),2)</f>
      </c>
      <c r="O58">
        <f>(I58*21)/100</f>
      </c>
      <c t="s">
        <v>23</v>
      </c>
    </row>
    <row r="59" spans="1:5" ht="12.75">
      <c r="A59" s="34" t="s">
        <v>50</v>
      </c>
      <c r="E59" s="35" t="s">
        <v>47</v>
      </c>
    </row>
    <row r="60" spans="1:5" ht="127.5">
      <c r="A60" s="36" t="s">
        <v>51</v>
      </c>
      <c r="E60" s="37" t="s">
        <v>101</v>
      </c>
    </row>
    <row r="61" spans="1:5" ht="89.25">
      <c r="A61" t="s">
        <v>53</v>
      </c>
      <c r="E61" s="35" t="s">
        <v>102</v>
      </c>
    </row>
    <row r="62" spans="1:16" ht="12.75">
      <c r="A62" s="25" t="s">
        <v>45</v>
      </c>
      <c s="29" t="s">
        <v>103</v>
      </c>
      <c s="29" t="s">
        <v>104</v>
      </c>
      <c s="25" t="s">
        <v>47</v>
      </c>
      <c s="30" t="s">
        <v>105</v>
      </c>
      <c s="31" t="s">
        <v>49</v>
      </c>
      <c s="32">
        <v>8.88</v>
      </c>
      <c s="33">
        <v>0</v>
      </c>
      <c s="33">
        <f>ROUND(ROUND(H62,2)*ROUND(G62,3),2)</f>
      </c>
      <c r="O62">
        <f>(I62*21)/100</f>
      </c>
      <c t="s">
        <v>23</v>
      </c>
    </row>
    <row r="63" spans="1:5" ht="12.75">
      <c r="A63" s="34" t="s">
        <v>50</v>
      </c>
      <c r="E63" s="35" t="s">
        <v>47</v>
      </c>
    </row>
    <row r="64" spans="1:5" ht="102">
      <c r="A64" s="36" t="s">
        <v>51</v>
      </c>
      <c r="E64" s="37" t="s">
        <v>106</v>
      </c>
    </row>
    <row r="65" spans="1:5" ht="89.25">
      <c r="A65" t="s">
        <v>53</v>
      </c>
      <c r="E65" s="35" t="s">
        <v>102</v>
      </c>
    </row>
    <row r="66" spans="1:16" ht="12.75">
      <c r="A66" s="25" t="s">
        <v>45</v>
      </c>
      <c s="29" t="s">
        <v>107</v>
      </c>
      <c s="29" t="s">
        <v>108</v>
      </c>
      <c s="25" t="s">
        <v>47</v>
      </c>
      <c s="30" t="s">
        <v>109</v>
      </c>
      <c s="31" t="s">
        <v>110</v>
      </c>
      <c s="32">
        <v>101.2</v>
      </c>
      <c s="33">
        <v>0</v>
      </c>
      <c s="33">
        <f>ROUND(ROUND(H66,2)*ROUND(G66,3),2)</f>
      </c>
      <c r="O66">
        <f>(I66*21)/100</f>
      </c>
      <c t="s">
        <v>23</v>
      </c>
    </row>
    <row r="67" spans="1:5" ht="12.75">
      <c r="A67" s="34" t="s">
        <v>50</v>
      </c>
      <c r="E67" s="35" t="s">
        <v>47</v>
      </c>
    </row>
    <row r="68" spans="1:5" ht="102">
      <c r="A68" s="36" t="s">
        <v>51</v>
      </c>
      <c r="E68" s="37" t="s">
        <v>111</v>
      </c>
    </row>
    <row r="69" spans="1:5" ht="89.25">
      <c r="A69" t="s">
        <v>53</v>
      </c>
      <c r="E69" s="35" t="s">
        <v>102</v>
      </c>
    </row>
    <row r="70" spans="1:16" ht="12.75">
      <c r="A70" s="25" t="s">
        <v>45</v>
      </c>
      <c s="29" t="s">
        <v>112</v>
      </c>
      <c s="29" t="s">
        <v>113</v>
      </c>
      <c s="25" t="s">
        <v>47</v>
      </c>
      <c s="30" t="s">
        <v>114</v>
      </c>
      <c s="31" t="s">
        <v>49</v>
      </c>
      <c s="32">
        <v>6.545</v>
      </c>
      <c s="33">
        <v>0</v>
      </c>
      <c s="33">
        <f>ROUND(ROUND(H70,2)*ROUND(G70,3),2)</f>
      </c>
      <c r="O70">
        <f>(I70*21)/100</f>
      </c>
      <c t="s">
        <v>23</v>
      </c>
    </row>
    <row r="71" spans="1:5" ht="12.75">
      <c r="A71" s="34" t="s">
        <v>50</v>
      </c>
      <c r="E71" s="35" t="s">
        <v>47</v>
      </c>
    </row>
    <row r="72" spans="1:5" ht="63.75">
      <c r="A72" s="36" t="s">
        <v>51</v>
      </c>
      <c r="E72" s="37" t="s">
        <v>115</v>
      </c>
    </row>
    <row r="73" spans="1:5" ht="89.25">
      <c r="A73" t="s">
        <v>53</v>
      </c>
      <c r="E73" s="35" t="s">
        <v>102</v>
      </c>
    </row>
    <row r="74" spans="1:16" ht="12.75">
      <c r="A74" s="25" t="s">
        <v>45</v>
      </c>
      <c s="29" t="s">
        <v>116</v>
      </c>
      <c s="29" t="s">
        <v>117</v>
      </c>
      <c s="25" t="s">
        <v>47</v>
      </c>
      <c s="30" t="s">
        <v>118</v>
      </c>
      <c s="31" t="s">
        <v>49</v>
      </c>
      <c s="32">
        <v>2.25</v>
      </c>
      <c s="33">
        <v>0</v>
      </c>
      <c s="33">
        <f>ROUND(ROUND(H74,2)*ROUND(G74,3),2)</f>
      </c>
      <c r="O74">
        <f>(I74*21)/100</f>
      </c>
      <c t="s">
        <v>23</v>
      </c>
    </row>
    <row r="75" spans="1:5" ht="12.75">
      <c r="A75" s="34" t="s">
        <v>50</v>
      </c>
      <c r="E75" s="35" t="s">
        <v>47</v>
      </c>
    </row>
    <row r="76" spans="1:5" ht="51">
      <c r="A76" s="36" t="s">
        <v>51</v>
      </c>
      <c r="E76" s="37" t="s">
        <v>119</v>
      </c>
    </row>
    <row r="77" spans="1:5" ht="63.75">
      <c r="A77" t="s">
        <v>53</v>
      </c>
      <c r="E77" s="35" t="s">
        <v>120</v>
      </c>
    </row>
    <row r="78" spans="1:16" ht="12.75">
      <c r="A78" s="25" t="s">
        <v>45</v>
      </c>
      <c s="29" t="s">
        <v>121</v>
      </c>
      <c s="29" t="s">
        <v>122</v>
      </c>
      <c s="25" t="s">
        <v>47</v>
      </c>
      <c s="30" t="s">
        <v>123</v>
      </c>
      <c s="31" t="s">
        <v>49</v>
      </c>
      <c s="32">
        <v>16.875</v>
      </c>
      <c s="33">
        <v>0</v>
      </c>
      <c s="33">
        <f>ROUND(ROUND(H78,2)*ROUND(G78,3),2)</f>
      </c>
      <c r="O78">
        <f>(I78*21)/100</f>
      </c>
      <c t="s">
        <v>23</v>
      </c>
    </row>
    <row r="79" spans="1:5" ht="12.75">
      <c r="A79" s="34" t="s">
        <v>50</v>
      </c>
      <c r="E79" s="35" t="s">
        <v>47</v>
      </c>
    </row>
    <row r="80" spans="1:5" ht="127.5">
      <c r="A80" s="36" t="s">
        <v>51</v>
      </c>
      <c r="E80" s="37" t="s">
        <v>124</v>
      </c>
    </row>
    <row r="81" spans="1:5" ht="318.75">
      <c r="A81" t="s">
        <v>53</v>
      </c>
      <c r="E81" s="35" t="s">
        <v>125</v>
      </c>
    </row>
    <row r="82" spans="1:16" ht="12.75">
      <c r="A82" s="25" t="s">
        <v>45</v>
      </c>
      <c s="29" t="s">
        <v>126</v>
      </c>
      <c s="29" t="s">
        <v>127</v>
      </c>
      <c s="25" t="s">
        <v>47</v>
      </c>
      <c s="30" t="s">
        <v>128</v>
      </c>
      <c s="31" t="s">
        <v>49</v>
      </c>
      <c s="32">
        <v>14.625</v>
      </c>
      <c s="33">
        <v>0</v>
      </c>
      <c s="33">
        <f>ROUND(ROUND(H82,2)*ROUND(G82,3),2)</f>
      </c>
      <c r="O82">
        <f>(I82*21)/100</f>
      </c>
      <c t="s">
        <v>23</v>
      </c>
    </row>
    <row r="83" spans="1:5" ht="12.75">
      <c r="A83" s="34" t="s">
        <v>50</v>
      </c>
      <c r="E83" s="35" t="s">
        <v>47</v>
      </c>
    </row>
    <row r="84" spans="1:5" ht="102">
      <c r="A84" s="36" t="s">
        <v>51</v>
      </c>
      <c r="E84" s="37" t="s">
        <v>129</v>
      </c>
    </row>
    <row r="85" spans="1:5" ht="344.25">
      <c r="A85" t="s">
        <v>53</v>
      </c>
      <c r="E85" s="35" t="s">
        <v>130</v>
      </c>
    </row>
    <row r="86" spans="1:16" ht="12.75">
      <c r="A86" s="25" t="s">
        <v>45</v>
      </c>
      <c s="29" t="s">
        <v>131</v>
      </c>
      <c s="29" t="s">
        <v>132</v>
      </c>
      <c s="25" t="s">
        <v>47</v>
      </c>
      <c s="30" t="s">
        <v>133</v>
      </c>
      <c s="31" t="s">
        <v>49</v>
      </c>
      <c s="32">
        <v>13.3</v>
      </c>
      <c s="33">
        <v>0</v>
      </c>
      <c s="33">
        <f>ROUND(ROUND(H86,2)*ROUND(G86,3),2)</f>
      </c>
      <c r="O86">
        <f>(I86*21)/100</f>
      </c>
      <c t="s">
        <v>23</v>
      </c>
    </row>
    <row r="87" spans="1:5" ht="12.75">
      <c r="A87" s="34" t="s">
        <v>50</v>
      </c>
      <c r="E87" s="35" t="s">
        <v>47</v>
      </c>
    </row>
    <row r="88" spans="1:5" ht="51">
      <c r="A88" s="36" t="s">
        <v>51</v>
      </c>
      <c r="E88" s="37" t="s">
        <v>134</v>
      </c>
    </row>
    <row r="89" spans="1:5" ht="344.25">
      <c r="A89" t="s">
        <v>53</v>
      </c>
      <c r="E89" s="35" t="s">
        <v>130</v>
      </c>
    </row>
    <row r="90" spans="1:16" ht="12.75">
      <c r="A90" s="25" t="s">
        <v>45</v>
      </c>
      <c s="29" t="s">
        <v>135</v>
      </c>
      <c s="29" t="s">
        <v>136</v>
      </c>
      <c s="25" t="s">
        <v>47</v>
      </c>
      <c s="30" t="s">
        <v>137</v>
      </c>
      <c s="31" t="s">
        <v>49</v>
      </c>
      <c s="32">
        <v>30.175</v>
      </c>
      <c s="33">
        <v>0</v>
      </c>
      <c s="33">
        <f>ROUND(ROUND(H90,2)*ROUND(G90,3),2)</f>
      </c>
      <c r="O90">
        <f>(I90*21)/100</f>
      </c>
      <c t="s">
        <v>23</v>
      </c>
    </row>
    <row r="91" spans="1:5" ht="12.75">
      <c r="A91" s="34" t="s">
        <v>50</v>
      </c>
      <c r="E91" s="35" t="s">
        <v>47</v>
      </c>
    </row>
    <row r="92" spans="1:5" ht="63.75">
      <c r="A92" s="36" t="s">
        <v>51</v>
      </c>
      <c r="E92" s="37" t="s">
        <v>138</v>
      </c>
    </row>
    <row r="93" spans="1:5" ht="216.75">
      <c r="A93" t="s">
        <v>53</v>
      </c>
      <c r="E93" s="35" t="s">
        <v>139</v>
      </c>
    </row>
    <row r="94" spans="1:16" ht="12.75">
      <c r="A94" s="25" t="s">
        <v>45</v>
      </c>
      <c s="29" t="s">
        <v>140</v>
      </c>
      <c s="29" t="s">
        <v>141</v>
      </c>
      <c s="25" t="s">
        <v>47</v>
      </c>
      <c s="30" t="s">
        <v>142</v>
      </c>
      <c s="31" t="s">
        <v>49</v>
      </c>
      <c s="32">
        <v>14.625</v>
      </c>
      <c s="33">
        <v>0</v>
      </c>
      <c s="33">
        <f>ROUND(ROUND(H94,2)*ROUND(G94,3),2)</f>
      </c>
      <c r="O94">
        <f>(I94*21)/100</f>
      </c>
      <c t="s">
        <v>23</v>
      </c>
    </row>
    <row r="95" spans="1:5" ht="12.75">
      <c r="A95" s="34" t="s">
        <v>50</v>
      </c>
      <c r="E95" s="35" t="s">
        <v>47</v>
      </c>
    </row>
    <row r="96" spans="1:5" ht="12.75">
      <c r="A96" s="36" t="s">
        <v>51</v>
      </c>
      <c r="E96" s="37" t="s">
        <v>143</v>
      </c>
    </row>
    <row r="97" spans="1:5" ht="216.75">
      <c r="A97" t="s">
        <v>53</v>
      </c>
      <c r="E97" s="35" t="s">
        <v>139</v>
      </c>
    </row>
    <row r="98" spans="1:16" ht="12.75">
      <c r="A98" s="25" t="s">
        <v>45</v>
      </c>
      <c s="29" t="s">
        <v>144</v>
      </c>
      <c s="29" t="s">
        <v>145</v>
      </c>
      <c s="25" t="s">
        <v>47</v>
      </c>
      <c s="30" t="s">
        <v>146</v>
      </c>
      <c s="31" t="s">
        <v>49</v>
      </c>
      <c s="32">
        <v>13.3</v>
      </c>
      <c s="33">
        <v>0</v>
      </c>
      <c s="33">
        <f>ROUND(ROUND(H98,2)*ROUND(G98,3),2)</f>
      </c>
      <c r="O98">
        <f>(I98*21)/100</f>
      </c>
      <c t="s">
        <v>23</v>
      </c>
    </row>
    <row r="99" spans="1:5" ht="12.75">
      <c r="A99" s="34" t="s">
        <v>50</v>
      </c>
      <c r="E99" s="35" t="s">
        <v>47</v>
      </c>
    </row>
    <row r="100" spans="1:5" ht="25.5">
      <c r="A100" s="36" t="s">
        <v>51</v>
      </c>
      <c r="E100" s="37" t="s">
        <v>147</v>
      </c>
    </row>
    <row r="101" spans="1:5" ht="331.5">
      <c r="A101" t="s">
        <v>53</v>
      </c>
      <c r="E101" s="35" t="s">
        <v>148</v>
      </c>
    </row>
    <row r="102" spans="1:16" ht="12.75">
      <c r="A102" s="25" t="s">
        <v>45</v>
      </c>
      <c s="29" t="s">
        <v>149</v>
      </c>
      <c s="29" t="s">
        <v>150</v>
      </c>
      <c s="25" t="s">
        <v>47</v>
      </c>
      <c s="30" t="s">
        <v>151</v>
      </c>
      <c s="31" t="s">
        <v>152</v>
      </c>
      <c s="32">
        <v>287</v>
      </c>
      <c s="33">
        <v>0</v>
      </c>
      <c s="33">
        <f>ROUND(ROUND(H102,2)*ROUND(G102,3),2)</f>
      </c>
      <c r="O102">
        <f>(I102*21)/100</f>
      </c>
      <c t="s">
        <v>23</v>
      </c>
    </row>
    <row r="103" spans="1:5" ht="12.75">
      <c r="A103" s="34" t="s">
        <v>50</v>
      </c>
      <c r="E103" s="35" t="s">
        <v>47</v>
      </c>
    </row>
    <row r="104" spans="1:5" ht="12.75">
      <c r="A104" s="36" t="s">
        <v>51</v>
      </c>
      <c r="E104" s="37" t="s">
        <v>153</v>
      </c>
    </row>
    <row r="105" spans="1:5" ht="51">
      <c r="A105" t="s">
        <v>53</v>
      </c>
      <c r="E105" s="35" t="s">
        <v>154</v>
      </c>
    </row>
    <row r="106" spans="1:16" ht="12.75">
      <c r="A106" s="25" t="s">
        <v>45</v>
      </c>
      <c s="29" t="s">
        <v>155</v>
      </c>
      <c s="29" t="s">
        <v>156</v>
      </c>
      <c s="25" t="s">
        <v>47</v>
      </c>
      <c s="30" t="s">
        <v>157</v>
      </c>
      <c s="31" t="s">
        <v>152</v>
      </c>
      <c s="32">
        <v>22.5</v>
      </c>
      <c s="33">
        <v>0</v>
      </c>
      <c s="33">
        <f>ROUND(ROUND(H106,2)*ROUND(G106,3),2)</f>
      </c>
      <c r="O106">
        <f>(I106*21)/100</f>
      </c>
      <c t="s">
        <v>23</v>
      </c>
    </row>
    <row r="107" spans="1:5" ht="12.75">
      <c r="A107" s="34" t="s">
        <v>50</v>
      </c>
      <c r="E107" s="35" t="s">
        <v>47</v>
      </c>
    </row>
    <row r="108" spans="1:5" ht="25.5">
      <c r="A108" s="36" t="s">
        <v>51</v>
      </c>
      <c r="E108" s="37" t="s">
        <v>158</v>
      </c>
    </row>
    <row r="109" spans="1:5" ht="51">
      <c r="A109" t="s">
        <v>53</v>
      </c>
      <c r="E109" s="35" t="s">
        <v>159</v>
      </c>
    </row>
    <row r="110" spans="1:16" ht="12.75">
      <c r="A110" s="25" t="s">
        <v>45</v>
      </c>
      <c s="29" t="s">
        <v>160</v>
      </c>
      <c s="29" t="s">
        <v>161</v>
      </c>
      <c s="25" t="s">
        <v>47</v>
      </c>
      <c s="30" t="s">
        <v>162</v>
      </c>
      <c s="31" t="s">
        <v>152</v>
      </c>
      <c s="32">
        <v>22.5</v>
      </c>
      <c s="33">
        <v>0</v>
      </c>
      <c s="33">
        <f>ROUND(ROUND(H110,2)*ROUND(G110,3),2)</f>
      </c>
      <c r="O110">
        <f>(I110*21)/100</f>
      </c>
      <c t="s">
        <v>23</v>
      </c>
    </row>
    <row r="111" spans="1:5" ht="12.75">
      <c r="A111" s="34" t="s">
        <v>50</v>
      </c>
      <c r="E111" s="35" t="s">
        <v>47</v>
      </c>
    </row>
    <row r="112" spans="1:5" ht="25.5">
      <c r="A112" s="36" t="s">
        <v>51</v>
      </c>
      <c r="E112" s="37" t="s">
        <v>163</v>
      </c>
    </row>
    <row r="113" spans="1:5" ht="63.75">
      <c r="A113" t="s">
        <v>53</v>
      </c>
      <c r="E113" s="35" t="s">
        <v>164</v>
      </c>
    </row>
    <row r="114" spans="1:16" ht="12.75">
      <c r="A114" s="25" t="s">
        <v>45</v>
      </c>
      <c s="29" t="s">
        <v>165</v>
      </c>
      <c s="29" t="s">
        <v>166</v>
      </c>
      <c s="25" t="s">
        <v>47</v>
      </c>
      <c s="30" t="s">
        <v>167</v>
      </c>
      <c s="31" t="s">
        <v>152</v>
      </c>
      <c s="32">
        <v>22.5</v>
      </c>
      <c s="33">
        <v>0</v>
      </c>
      <c s="33">
        <f>ROUND(ROUND(H114,2)*ROUND(G114,3),2)</f>
      </c>
      <c r="O114">
        <f>(I114*21)/100</f>
      </c>
      <c t="s">
        <v>23</v>
      </c>
    </row>
    <row r="115" spans="1:5" ht="12.75">
      <c r="A115" s="34" t="s">
        <v>50</v>
      </c>
      <c r="E115" s="35" t="s">
        <v>47</v>
      </c>
    </row>
    <row r="116" spans="1:5" ht="25.5">
      <c r="A116" s="36" t="s">
        <v>51</v>
      </c>
      <c r="E116" s="37" t="s">
        <v>158</v>
      </c>
    </row>
    <row r="117" spans="1:5" ht="63.75">
      <c r="A117" t="s">
        <v>53</v>
      </c>
      <c r="E117" s="35" t="s">
        <v>168</v>
      </c>
    </row>
    <row r="118" spans="1:16" ht="12.75">
      <c r="A118" s="25" t="s">
        <v>45</v>
      </c>
      <c s="29" t="s">
        <v>169</v>
      </c>
      <c s="29" t="s">
        <v>170</v>
      </c>
      <c s="25" t="s">
        <v>47</v>
      </c>
      <c s="30" t="s">
        <v>171</v>
      </c>
      <c s="31" t="s">
        <v>152</v>
      </c>
      <c s="32">
        <v>22.5</v>
      </c>
      <c s="33">
        <v>0</v>
      </c>
      <c s="33">
        <f>ROUND(ROUND(H118,2)*ROUND(G118,3),2)</f>
      </c>
      <c r="O118">
        <f>(I118*21)/100</f>
      </c>
      <c t="s">
        <v>23</v>
      </c>
    </row>
    <row r="119" spans="1:5" ht="12.75">
      <c r="A119" s="34" t="s">
        <v>50</v>
      </c>
      <c r="E119" s="35" t="s">
        <v>47</v>
      </c>
    </row>
    <row r="120" spans="1:5" ht="25.5">
      <c r="A120" s="36" t="s">
        <v>51</v>
      </c>
      <c r="E120" s="37" t="s">
        <v>172</v>
      </c>
    </row>
    <row r="121" spans="1:5" ht="76.5">
      <c r="A121" t="s">
        <v>53</v>
      </c>
      <c r="E121" s="35" t="s">
        <v>173</v>
      </c>
    </row>
    <row r="122" spans="1:18" ht="12.75" customHeight="1">
      <c r="A122" s="6" t="s">
        <v>43</v>
      </c>
      <c s="6"/>
      <c s="39" t="s">
        <v>35</v>
      </c>
      <c s="6"/>
      <c s="27" t="s">
        <v>174</v>
      </c>
      <c s="6"/>
      <c s="6"/>
      <c s="6"/>
      <c s="40">
        <f>0+Q122</f>
      </c>
      <c r="O122">
        <f>0+R122</f>
      </c>
      <c r="Q122">
        <f>0+I123+I127+I131+I135+I139+I143+I147+I151+I155+I159+I163+I167+I171+I175</f>
      </c>
      <c>
        <f>0+O123+O127+O131+O135+O139+O143+O147+O151+O155+O159+O163+O167+O171+O175</f>
      </c>
    </row>
    <row r="123" spans="1:16" ht="12.75">
      <c r="A123" s="25" t="s">
        <v>45</v>
      </c>
      <c s="29" t="s">
        <v>175</v>
      </c>
      <c s="29" t="s">
        <v>176</v>
      </c>
      <c s="25" t="s">
        <v>47</v>
      </c>
      <c s="30" t="s">
        <v>177</v>
      </c>
      <c s="31" t="s">
        <v>49</v>
      </c>
      <c s="32">
        <v>37.4</v>
      </c>
      <c s="33">
        <v>0</v>
      </c>
      <c s="33">
        <f>ROUND(ROUND(H123,2)*ROUND(G123,3),2)</f>
      </c>
      <c r="O123">
        <f>(I123*21)/100</f>
      </c>
      <c t="s">
        <v>23</v>
      </c>
    </row>
    <row r="124" spans="1:5" ht="12.75">
      <c r="A124" s="34" t="s">
        <v>50</v>
      </c>
      <c r="E124" s="35" t="s">
        <v>47</v>
      </c>
    </row>
    <row r="125" spans="1:5" ht="25.5">
      <c r="A125" s="36" t="s">
        <v>51</v>
      </c>
      <c r="E125" s="37" t="s">
        <v>178</v>
      </c>
    </row>
    <row r="126" spans="1:5" ht="140.25">
      <c r="A126" t="s">
        <v>53</v>
      </c>
      <c r="E126" s="35" t="s">
        <v>179</v>
      </c>
    </row>
    <row r="127" spans="1:16" ht="12.75">
      <c r="A127" s="25" t="s">
        <v>45</v>
      </c>
      <c s="29" t="s">
        <v>180</v>
      </c>
      <c s="29" t="s">
        <v>181</v>
      </c>
      <c s="25" t="s">
        <v>47</v>
      </c>
      <c s="30" t="s">
        <v>182</v>
      </c>
      <c s="31" t="s">
        <v>49</v>
      </c>
      <c s="32">
        <v>67.595</v>
      </c>
      <c s="33">
        <v>0</v>
      </c>
      <c s="33">
        <f>ROUND(ROUND(H127,2)*ROUND(G127,3),2)</f>
      </c>
      <c r="O127">
        <f>(I127*21)/100</f>
      </c>
      <c t="s">
        <v>23</v>
      </c>
    </row>
    <row r="128" spans="1:5" ht="12.75">
      <c r="A128" s="34" t="s">
        <v>50</v>
      </c>
      <c r="E128" s="35" t="s">
        <v>47</v>
      </c>
    </row>
    <row r="129" spans="1:5" ht="89.25">
      <c r="A129" s="36" t="s">
        <v>51</v>
      </c>
      <c r="E129" s="37" t="s">
        <v>183</v>
      </c>
    </row>
    <row r="130" spans="1:5" ht="76.5">
      <c r="A130" t="s">
        <v>53</v>
      </c>
      <c r="E130" s="35" t="s">
        <v>184</v>
      </c>
    </row>
    <row r="131" spans="1:16" ht="12.75">
      <c r="A131" s="25" t="s">
        <v>45</v>
      </c>
      <c s="29" t="s">
        <v>185</v>
      </c>
      <c s="29" t="s">
        <v>186</v>
      </c>
      <c s="25" t="s">
        <v>47</v>
      </c>
      <c s="30" t="s">
        <v>187</v>
      </c>
      <c s="31" t="s">
        <v>49</v>
      </c>
      <c s="32">
        <v>7.05</v>
      </c>
      <c s="33">
        <v>0</v>
      </c>
      <c s="33">
        <f>ROUND(ROUND(H131,2)*ROUND(G131,3),2)</f>
      </c>
      <c r="O131">
        <f>(I131*21)/100</f>
      </c>
      <c t="s">
        <v>23</v>
      </c>
    </row>
    <row r="132" spans="1:5" ht="12.75">
      <c r="A132" s="34" t="s">
        <v>50</v>
      </c>
      <c r="E132" s="35" t="s">
        <v>47</v>
      </c>
    </row>
    <row r="133" spans="1:5" ht="12.75">
      <c r="A133" s="36" t="s">
        <v>51</v>
      </c>
      <c r="E133" s="37" t="s">
        <v>188</v>
      </c>
    </row>
    <row r="134" spans="1:5" ht="76.5">
      <c r="A134" t="s">
        <v>53</v>
      </c>
      <c r="E134" s="35" t="s">
        <v>184</v>
      </c>
    </row>
    <row r="135" spans="1:16" ht="12.75">
      <c r="A135" s="25" t="s">
        <v>45</v>
      </c>
      <c s="29" t="s">
        <v>189</v>
      </c>
      <c s="29" t="s">
        <v>190</v>
      </c>
      <c s="25" t="s">
        <v>47</v>
      </c>
      <c s="30" t="s">
        <v>191</v>
      </c>
      <c s="31" t="s">
        <v>152</v>
      </c>
      <c s="32">
        <v>48</v>
      </c>
      <c s="33">
        <v>0</v>
      </c>
      <c s="33">
        <f>ROUND(ROUND(H135,2)*ROUND(G135,3),2)</f>
      </c>
      <c r="O135">
        <f>(I135*21)/100</f>
      </c>
      <c t="s">
        <v>23</v>
      </c>
    </row>
    <row r="136" spans="1:5" ht="12.75">
      <c r="A136" s="34" t="s">
        <v>50</v>
      </c>
      <c r="E136" s="35" t="s">
        <v>47</v>
      </c>
    </row>
    <row r="137" spans="1:5" ht="102">
      <c r="A137" s="36" t="s">
        <v>51</v>
      </c>
      <c r="E137" s="37" t="s">
        <v>192</v>
      </c>
    </row>
    <row r="138" spans="1:5" ht="89.25">
      <c r="A138" t="s">
        <v>53</v>
      </c>
      <c r="E138" s="35" t="s">
        <v>193</v>
      </c>
    </row>
    <row r="139" spans="1:16" ht="12.75">
      <c r="A139" s="25" t="s">
        <v>45</v>
      </c>
      <c s="29" t="s">
        <v>194</v>
      </c>
      <c s="29" t="s">
        <v>195</v>
      </c>
      <c s="25" t="s">
        <v>47</v>
      </c>
      <c s="30" t="s">
        <v>196</v>
      </c>
      <c s="31" t="s">
        <v>152</v>
      </c>
      <c s="32">
        <v>56</v>
      </c>
      <c s="33">
        <v>0</v>
      </c>
      <c s="33">
        <f>ROUND(ROUND(H139,2)*ROUND(G139,3),2)</f>
      </c>
      <c r="O139">
        <f>(I139*21)/100</f>
      </c>
      <c t="s">
        <v>23</v>
      </c>
    </row>
    <row r="140" spans="1:5" ht="12.75">
      <c r="A140" s="34" t="s">
        <v>50</v>
      </c>
      <c r="E140" s="35" t="s">
        <v>47</v>
      </c>
    </row>
    <row r="141" spans="1:5" ht="102">
      <c r="A141" s="36" t="s">
        <v>51</v>
      </c>
      <c r="E141" s="37" t="s">
        <v>197</v>
      </c>
    </row>
    <row r="142" spans="1:5" ht="89.25">
      <c r="A142" t="s">
        <v>53</v>
      </c>
      <c r="E142" s="35" t="s">
        <v>193</v>
      </c>
    </row>
    <row r="143" spans="1:16" ht="12.75">
      <c r="A143" s="25" t="s">
        <v>45</v>
      </c>
      <c s="29" t="s">
        <v>198</v>
      </c>
      <c s="29" t="s">
        <v>199</v>
      </c>
      <c s="25" t="s">
        <v>47</v>
      </c>
      <c s="30" t="s">
        <v>200</v>
      </c>
      <c s="31" t="s">
        <v>152</v>
      </c>
      <c s="32">
        <v>56</v>
      </c>
      <c s="33">
        <v>0</v>
      </c>
      <c s="33">
        <f>ROUND(ROUND(H143,2)*ROUND(G143,3),2)</f>
      </c>
      <c r="O143">
        <f>(I143*21)/100</f>
      </c>
      <c t="s">
        <v>23</v>
      </c>
    </row>
    <row r="144" spans="1:5" ht="12.75">
      <c r="A144" s="34" t="s">
        <v>50</v>
      </c>
      <c r="E144" s="35" t="s">
        <v>47</v>
      </c>
    </row>
    <row r="145" spans="1:5" ht="102">
      <c r="A145" s="36" t="s">
        <v>51</v>
      </c>
      <c r="E145" s="37" t="s">
        <v>201</v>
      </c>
    </row>
    <row r="146" spans="1:5" ht="89.25">
      <c r="A146" t="s">
        <v>53</v>
      </c>
      <c r="E146" s="35" t="s">
        <v>193</v>
      </c>
    </row>
    <row r="147" spans="1:16" ht="12.75">
      <c r="A147" s="25" t="s">
        <v>45</v>
      </c>
      <c s="29" t="s">
        <v>202</v>
      </c>
      <c s="29" t="s">
        <v>203</v>
      </c>
      <c s="25" t="s">
        <v>47</v>
      </c>
      <c s="30" t="s">
        <v>204</v>
      </c>
      <c s="31" t="s">
        <v>152</v>
      </c>
      <c s="32">
        <v>60.7</v>
      </c>
      <c s="33">
        <v>0</v>
      </c>
      <c s="33">
        <f>ROUND(ROUND(H147,2)*ROUND(G147,3),2)</f>
      </c>
      <c r="O147">
        <f>(I147*21)/100</f>
      </c>
      <c t="s">
        <v>23</v>
      </c>
    </row>
    <row r="148" spans="1:5" ht="12.75">
      <c r="A148" s="34" t="s">
        <v>50</v>
      </c>
      <c r="E148" s="35" t="s">
        <v>47</v>
      </c>
    </row>
    <row r="149" spans="1:5" ht="63.75">
      <c r="A149" s="36" t="s">
        <v>51</v>
      </c>
      <c r="E149" s="37" t="s">
        <v>205</v>
      </c>
    </row>
    <row r="150" spans="1:5" ht="165.75">
      <c r="A150" t="s">
        <v>53</v>
      </c>
      <c r="E150" s="35" t="s">
        <v>206</v>
      </c>
    </row>
    <row r="151" spans="1:16" ht="12.75">
      <c r="A151" s="25" t="s">
        <v>45</v>
      </c>
      <c s="29" t="s">
        <v>207</v>
      </c>
      <c s="29" t="s">
        <v>208</v>
      </c>
      <c s="25" t="s">
        <v>47</v>
      </c>
      <c s="30" t="s">
        <v>209</v>
      </c>
      <c s="31" t="s">
        <v>152</v>
      </c>
      <c s="32">
        <v>60.7</v>
      </c>
      <c s="33">
        <v>0</v>
      </c>
      <c s="33">
        <f>ROUND(ROUND(H151,2)*ROUND(G151,3),2)</f>
      </c>
      <c r="O151">
        <f>(I151*21)/100</f>
      </c>
      <c t="s">
        <v>23</v>
      </c>
    </row>
    <row r="152" spans="1:5" ht="12.75">
      <c r="A152" s="34" t="s">
        <v>50</v>
      </c>
      <c r="E152" s="35" t="s">
        <v>47</v>
      </c>
    </row>
    <row r="153" spans="1:5" ht="63.75">
      <c r="A153" s="36" t="s">
        <v>51</v>
      </c>
      <c r="E153" s="37" t="s">
        <v>210</v>
      </c>
    </row>
    <row r="154" spans="1:5" ht="165.75">
      <c r="A154" t="s">
        <v>53</v>
      </c>
      <c r="E154" s="35" t="s">
        <v>206</v>
      </c>
    </row>
    <row r="155" spans="1:16" ht="12.75">
      <c r="A155" s="25" t="s">
        <v>45</v>
      </c>
      <c s="29" t="s">
        <v>211</v>
      </c>
      <c s="29" t="s">
        <v>212</v>
      </c>
      <c s="25" t="s">
        <v>47</v>
      </c>
      <c s="30" t="s">
        <v>213</v>
      </c>
      <c s="31" t="s">
        <v>152</v>
      </c>
      <c s="32">
        <v>52.7</v>
      </c>
      <c s="33">
        <v>0</v>
      </c>
      <c s="33">
        <f>ROUND(ROUND(H155,2)*ROUND(G155,3),2)</f>
      </c>
      <c r="O155">
        <f>(I155*21)/100</f>
      </c>
      <c t="s">
        <v>23</v>
      </c>
    </row>
    <row r="156" spans="1:5" ht="12.75">
      <c r="A156" s="34" t="s">
        <v>50</v>
      </c>
      <c r="E156" s="35" t="s">
        <v>47</v>
      </c>
    </row>
    <row r="157" spans="1:5" ht="63.75">
      <c r="A157" s="36" t="s">
        <v>51</v>
      </c>
      <c r="E157" s="37" t="s">
        <v>214</v>
      </c>
    </row>
    <row r="158" spans="1:5" ht="165.75">
      <c r="A158" t="s">
        <v>53</v>
      </c>
      <c r="E158" s="35" t="s">
        <v>206</v>
      </c>
    </row>
    <row r="159" spans="1:16" ht="25.5">
      <c r="A159" s="25" t="s">
        <v>45</v>
      </c>
      <c s="29" t="s">
        <v>215</v>
      </c>
      <c s="29" t="s">
        <v>216</v>
      </c>
      <c s="25" t="s">
        <v>217</v>
      </c>
      <c s="30" t="s">
        <v>218</v>
      </c>
      <c s="31" t="s">
        <v>152</v>
      </c>
      <c s="32">
        <v>25.8</v>
      </c>
      <c s="33">
        <v>0</v>
      </c>
      <c s="33">
        <f>ROUND(ROUND(H159,2)*ROUND(G159,3),2)</f>
      </c>
      <c r="O159">
        <f>(I159*21)/100</f>
      </c>
      <c t="s">
        <v>23</v>
      </c>
    </row>
    <row r="160" spans="1:5" ht="12.75">
      <c r="A160" s="34" t="s">
        <v>50</v>
      </c>
      <c r="E160" s="35" t="s">
        <v>47</v>
      </c>
    </row>
    <row r="161" spans="1:5" ht="25.5">
      <c r="A161" s="36" t="s">
        <v>51</v>
      </c>
      <c r="E161" s="37" t="s">
        <v>219</v>
      </c>
    </row>
    <row r="162" spans="1:5" ht="165.75">
      <c r="A162" t="s">
        <v>53</v>
      </c>
      <c r="E162" s="35" t="s">
        <v>220</v>
      </c>
    </row>
    <row r="163" spans="1:16" ht="12.75">
      <c r="A163" s="25" t="s">
        <v>45</v>
      </c>
      <c s="29" t="s">
        <v>221</v>
      </c>
      <c s="29" t="s">
        <v>222</v>
      </c>
      <c s="25" t="s">
        <v>47</v>
      </c>
      <c s="30" t="s">
        <v>223</v>
      </c>
      <c s="31" t="s">
        <v>152</v>
      </c>
      <c s="32">
        <v>38.1</v>
      </c>
      <c s="33">
        <v>0</v>
      </c>
      <c s="33">
        <f>ROUND(ROUND(H163,2)*ROUND(G163,3),2)</f>
      </c>
      <c r="O163">
        <f>(I163*21)/100</f>
      </c>
      <c t="s">
        <v>23</v>
      </c>
    </row>
    <row r="164" spans="1:5" ht="12.75">
      <c r="A164" s="34" t="s">
        <v>50</v>
      </c>
      <c r="E164" s="35" t="s">
        <v>47</v>
      </c>
    </row>
    <row r="165" spans="1:5" ht="63.75">
      <c r="A165" s="36" t="s">
        <v>51</v>
      </c>
      <c r="E165" s="37" t="s">
        <v>224</v>
      </c>
    </row>
    <row r="166" spans="1:5" ht="178.5">
      <c r="A166" t="s">
        <v>53</v>
      </c>
      <c r="E166" s="35" t="s">
        <v>225</v>
      </c>
    </row>
    <row r="167" spans="1:16" ht="12.75">
      <c r="A167" s="25" t="s">
        <v>45</v>
      </c>
      <c s="29" t="s">
        <v>226</v>
      </c>
      <c s="29" t="s">
        <v>227</v>
      </c>
      <c s="25" t="s">
        <v>47</v>
      </c>
      <c s="30" t="s">
        <v>228</v>
      </c>
      <c s="31" t="s">
        <v>152</v>
      </c>
      <c s="32">
        <v>63.3</v>
      </c>
      <c s="33">
        <v>0</v>
      </c>
      <c s="33">
        <f>ROUND(ROUND(H167,2)*ROUND(G167,3),2)</f>
      </c>
      <c r="O167">
        <f>(I167*21)/100</f>
      </c>
      <c t="s">
        <v>23</v>
      </c>
    </row>
    <row r="168" spans="1:5" ht="12.75">
      <c r="A168" s="34" t="s">
        <v>50</v>
      </c>
      <c r="E168" s="35" t="s">
        <v>47</v>
      </c>
    </row>
    <row r="169" spans="1:5" ht="51">
      <c r="A169" s="36" t="s">
        <v>51</v>
      </c>
      <c r="E169" s="37" t="s">
        <v>229</v>
      </c>
    </row>
    <row r="170" spans="1:5" ht="178.5">
      <c r="A170" t="s">
        <v>53</v>
      </c>
      <c r="E170" s="35" t="s">
        <v>225</v>
      </c>
    </row>
    <row r="171" spans="1:16" ht="25.5">
      <c r="A171" s="25" t="s">
        <v>45</v>
      </c>
      <c s="29" t="s">
        <v>230</v>
      </c>
      <c s="29" t="s">
        <v>231</v>
      </c>
      <c s="25" t="s">
        <v>47</v>
      </c>
      <c s="30" t="s">
        <v>232</v>
      </c>
      <c s="31" t="s">
        <v>152</v>
      </c>
      <c s="32">
        <v>1.9</v>
      </c>
      <c s="33">
        <v>0</v>
      </c>
      <c s="33">
        <f>ROUND(ROUND(H171,2)*ROUND(G171,3),2)</f>
      </c>
      <c r="O171">
        <f>(I171*21)/100</f>
      </c>
      <c t="s">
        <v>23</v>
      </c>
    </row>
    <row r="172" spans="1:5" ht="12.75">
      <c r="A172" s="34" t="s">
        <v>50</v>
      </c>
      <c r="E172" s="35" t="s">
        <v>47</v>
      </c>
    </row>
    <row r="173" spans="1:5" ht="12.75">
      <c r="A173" s="36" t="s">
        <v>51</v>
      </c>
      <c r="E173" s="37" t="s">
        <v>233</v>
      </c>
    </row>
    <row r="174" spans="1:5" ht="178.5">
      <c r="A174" t="s">
        <v>53</v>
      </c>
      <c r="E174" s="35" t="s">
        <v>225</v>
      </c>
    </row>
    <row r="175" spans="1:16" ht="12.75">
      <c r="A175" s="25" t="s">
        <v>45</v>
      </c>
      <c s="29" t="s">
        <v>234</v>
      </c>
      <c s="29" t="s">
        <v>235</v>
      </c>
      <c s="25" t="s">
        <v>47</v>
      </c>
      <c s="30" t="s">
        <v>236</v>
      </c>
      <c s="31" t="s">
        <v>49</v>
      </c>
      <c s="32">
        <v>21.15</v>
      </c>
      <c s="33">
        <v>0</v>
      </c>
      <c s="33">
        <f>ROUND(ROUND(H175,2)*ROUND(G175,3),2)</f>
      </c>
      <c r="O175">
        <f>(I175*21)/100</f>
      </c>
      <c t="s">
        <v>23</v>
      </c>
    </row>
    <row r="176" spans="1:5" ht="12.75">
      <c r="A176" s="34" t="s">
        <v>50</v>
      </c>
      <c r="E176" s="35" t="s">
        <v>47</v>
      </c>
    </row>
    <row r="177" spans="1:5" ht="25.5">
      <c r="A177" s="36" t="s">
        <v>51</v>
      </c>
      <c r="E177" s="37" t="s">
        <v>237</v>
      </c>
    </row>
    <row r="178" spans="1:5" ht="178.5">
      <c r="A178" t="s">
        <v>53</v>
      </c>
      <c r="E178" s="35" t="s">
        <v>238</v>
      </c>
    </row>
    <row r="179" spans="1:18" ht="12.75" customHeight="1">
      <c r="A179" s="6" t="s">
        <v>43</v>
      </c>
      <c s="6"/>
      <c s="39" t="s">
        <v>78</v>
      </c>
      <c s="6"/>
      <c s="27" t="s">
        <v>239</v>
      </c>
      <c s="6"/>
      <c s="6"/>
      <c s="6"/>
      <c s="40">
        <f>0+Q179</f>
      </c>
      <c r="O179">
        <f>0+R179</f>
      </c>
      <c r="Q179">
        <f>0+I180</f>
      </c>
      <c>
        <f>0+O180</f>
      </c>
    </row>
    <row r="180" spans="1:16" ht="12.75">
      <c r="A180" s="25" t="s">
        <v>45</v>
      </c>
      <c s="29" t="s">
        <v>240</v>
      </c>
      <c s="29" t="s">
        <v>241</v>
      </c>
      <c s="25" t="s">
        <v>47</v>
      </c>
      <c s="30" t="s">
        <v>242</v>
      </c>
      <c s="31" t="s">
        <v>243</v>
      </c>
      <c s="32">
        <v>1</v>
      </c>
      <c s="33">
        <v>0</v>
      </c>
      <c s="33">
        <f>ROUND(ROUND(H180,2)*ROUND(G180,3),2)</f>
      </c>
      <c r="O180">
        <f>(I180*21)/100</f>
      </c>
      <c t="s">
        <v>23</v>
      </c>
    </row>
    <row r="181" spans="1:5" ht="12.75">
      <c r="A181" s="34" t="s">
        <v>50</v>
      </c>
      <c r="E181" s="35" t="s">
        <v>47</v>
      </c>
    </row>
    <row r="182" spans="1:5" ht="25.5">
      <c r="A182" s="36" t="s">
        <v>51</v>
      </c>
      <c r="E182" s="37" t="s">
        <v>244</v>
      </c>
    </row>
    <row r="183" spans="1:5" ht="102">
      <c r="A183" t="s">
        <v>53</v>
      </c>
      <c r="E183" s="35" t="s">
        <v>245</v>
      </c>
    </row>
    <row r="184" spans="1:18" ht="12.75" customHeight="1">
      <c r="A184" s="6" t="s">
        <v>43</v>
      </c>
      <c s="6"/>
      <c s="39" t="s">
        <v>40</v>
      </c>
      <c s="6"/>
      <c s="27" t="s">
        <v>246</v>
      </c>
      <c s="6"/>
      <c s="6"/>
      <c s="6"/>
      <c s="40">
        <f>0+Q184</f>
      </c>
      <c r="O184">
        <f>0+R184</f>
      </c>
      <c r="Q184">
        <f>0+I185+I189+I193+I197+I201+I205+I209+I213+I217+I221</f>
      </c>
      <c>
        <f>0+O185+O189+O193+O197+O201+O205+O209+O213+O217+O221</f>
      </c>
    </row>
    <row r="185" spans="1:16" ht="12.75">
      <c r="A185" s="25" t="s">
        <v>45</v>
      </c>
      <c s="29" t="s">
        <v>247</v>
      </c>
      <c s="29" t="s">
        <v>248</v>
      </c>
      <c s="25" t="s">
        <v>47</v>
      </c>
      <c s="30" t="s">
        <v>249</v>
      </c>
      <c s="31" t="s">
        <v>110</v>
      </c>
      <c s="32">
        <v>20</v>
      </c>
      <c s="33">
        <v>0</v>
      </c>
      <c s="33">
        <f>ROUND(ROUND(H185,2)*ROUND(G185,3),2)</f>
      </c>
      <c r="O185">
        <f>(I185*21)/100</f>
      </c>
      <c t="s">
        <v>23</v>
      </c>
    </row>
    <row r="186" spans="1:5" ht="12.75">
      <c r="A186" s="34" t="s">
        <v>50</v>
      </c>
      <c r="E186" s="35" t="s">
        <v>47</v>
      </c>
    </row>
    <row r="187" spans="1:5" ht="12.75">
      <c r="A187" s="36" t="s">
        <v>51</v>
      </c>
      <c r="E187" s="37" t="s">
        <v>250</v>
      </c>
    </row>
    <row r="188" spans="1:5" ht="114.75">
      <c r="A188" t="s">
        <v>53</v>
      </c>
      <c r="E188" s="35" t="s">
        <v>251</v>
      </c>
    </row>
    <row r="189" spans="1:16" ht="12.75">
      <c r="A189" s="25" t="s">
        <v>45</v>
      </c>
      <c s="29" t="s">
        <v>252</v>
      </c>
      <c s="29" t="s">
        <v>253</v>
      </c>
      <c s="25" t="s">
        <v>47</v>
      </c>
      <c s="30" t="s">
        <v>254</v>
      </c>
      <c s="31" t="s">
        <v>110</v>
      </c>
      <c s="32">
        <v>20</v>
      </c>
      <c s="33">
        <v>0</v>
      </c>
      <c s="33">
        <f>ROUND(ROUND(H189,2)*ROUND(G189,3),2)</f>
      </c>
      <c r="O189">
        <f>(I189*21)/100</f>
      </c>
      <c t="s">
        <v>23</v>
      </c>
    </row>
    <row r="190" spans="1:5" ht="12.75">
      <c r="A190" s="34" t="s">
        <v>50</v>
      </c>
      <c r="E190" s="35" t="s">
        <v>47</v>
      </c>
    </row>
    <row r="191" spans="1:5" ht="12.75">
      <c r="A191" s="36" t="s">
        <v>51</v>
      </c>
      <c r="E191" s="37" t="s">
        <v>250</v>
      </c>
    </row>
    <row r="192" spans="1:5" ht="89.25">
      <c r="A192" t="s">
        <v>53</v>
      </c>
      <c r="E192" s="35" t="s">
        <v>255</v>
      </c>
    </row>
    <row r="193" spans="1:16" ht="12.75">
      <c r="A193" s="25" t="s">
        <v>45</v>
      </c>
      <c s="29" t="s">
        <v>256</v>
      </c>
      <c s="29" t="s">
        <v>257</v>
      </c>
      <c s="25" t="s">
        <v>47</v>
      </c>
      <c s="30" t="s">
        <v>258</v>
      </c>
      <c s="31" t="s">
        <v>259</v>
      </c>
      <c s="32">
        <v>1800</v>
      </c>
      <c s="33">
        <v>0</v>
      </c>
      <c s="33">
        <f>ROUND(ROUND(H193,2)*ROUND(G193,3),2)</f>
      </c>
      <c r="O193">
        <f>(I193*21)/100</f>
      </c>
      <c t="s">
        <v>23</v>
      </c>
    </row>
    <row r="194" spans="1:5" ht="12.75">
      <c r="A194" s="34" t="s">
        <v>50</v>
      </c>
      <c r="E194" s="35" t="s">
        <v>47</v>
      </c>
    </row>
    <row r="195" spans="1:5" ht="12.75">
      <c r="A195" s="36" t="s">
        <v>51</v>
      </c>
      <c r="E195" s="37" t="s">
        <v>260</v>
      </c>
    </row>
    <row r="196" spans="1:5" ht="89.25">
      <c r="A196" t="s">
        <v>53</v>
      </c>
      <c r="E196" s="35" t="s">
        <v>261</v>
      </c>
    </row>
    <row r="197" spans="1:16" ht="25.5">
      <c r="A197" s="25" t="s">
        <v>45</v>
      </c>
      <c s="29" t="s">
        <v>262</v>
      </c>
      <c s="29" t="s">
        <v>263</v>
      </c>
      <c s="25" t="s">
        <v>47</v>
      </c>
      <c s="30" t="s">
        <v>264</v>
      </c>
      <c s="31" t="s">
        <v>243</v>
      </c>
      <c s="32">
        <v>2</v>
      </c>
      <c s="33">
        <v>0</v>
      </c>
      <c s="33">
        <f>ROUND(ROUND(H197,2)*ROUND(G197,3),2)</f>
      </c>
      <c r="O197">
        <f>(I197*21)/100</f>
      </c>
      <c t="s">
        <v>23</v>
      </c>
    </row>
    <row r="198" spans="1:5" ht="12.75">
      <c r="A198" s="34" t="s">
        <v>50</v>
      </c>
      <c r="E198" s="35" t="s">
        <v>47</v>
      </c>
    </row>
    <row r="199" spans="1:5" ht="63.75">
      <c r="A199" s="36" t="s">
        <v>51</v>
      </c>
      <c r="E199" s="37" t="s">
        <v>265</v>
      </c>
    </row>
    <row r="200" spans="1:5" ht="51">
      <c r="A200" t="s">
        <v>53</v>
      </c>
      <c r="E200" s="35" t="s">
        <v>266</v>
      </c>
    </row>
    <row r="201" spans="1:16" ht="25.5">
      <c r="A201" s="25" t="s">
        <v>45</v>
      </c>
      <c s="29" t="s">
        <v>267</v>
      </c>
      <c s="29" t="s">
        <v>268</v>
      </c>
      <c s="25" t="s">
        <v>47</v>
      </c>
      <c s="30" t="s">
        <v>269</v>
      </c>
      <c s="31" t="s">
        <v>243</v>
      </c>
      <c s="32">
        <v>2</v>
      </c>
      <c s="33">
        <v>0</v>
      </c>
      <c s="33">
        <f>ROUND(ROUND(H201,2)*ROUND(G201,3),2)</f>
      </c>
      <c r="O201">
        <f>(I201*21)/100</f>
      </c>
      <c t="s">
        <v>23</v>
      </c>
    </row>
    <row r="202" spans="1:5" ht="12.75">
      <c r="A202" s="34" t="s">
        <v>50</v>
      </c>
      <c r="E202" s="35" t="s">
        <v>47</v>
      </c>
    </row>
    <row r="203" spans="1:5" ht="63.75">
      <c r="A203" s="36" t="s">
        <v>51</v>
      </c>
      <c r="E203" s="37" t="s">
        <v>270</v>
      </c>
    </row>
    <row r="204" spans="1:5" ht="51">
      <c r="A204" t="s">
        <v>53</v>
      </c>
      <c r="E204" s="35" t="s">
        <v>271</v>
      </c>
    </row>
    <row r="205" spans="1:16" ht="12.75">
      <c r="A205" s="25" t="s">
        <v>45</v>
      </c>
      <c s="29" t="s">
        <v>272</v>
      </c>
      <c s="29" t="s">
        <v>273</v>
      </c>
      <c s="25" t="s">
        <v>47</v>
      </c>
      <c s="30" t="s">
        <v>274</v>
      </c>
      <c s="31" t="s">
        <v>110</v>
      </c>
      <c s="32">
        <v>37.7</v>
      </c>
      <c s="33">
        <v>0</v>
      </c>
      <c s="33">
        <f>ROUND(ROUND(H205,2)*ROUND(G205,3),2)</f>
      </c>
      <c r="O205">
        <f>(I205*21)/100</f>
      </c>
      <c t="s">
        <v>23</v>
      </c>
    </row>
    <row r="206" spans="1:5" ht="12.75">
      <c r="A206" s="34" t="s">
        <v>50</v>
      </c>
      <c r="E206" s="35" t="s">
        <v>47</v>
      </c>
    </row>
    <row r="207" spans="1:5" ht="89.25">
      <c r="A207" s="36" t="s">
        <v>51</v>
      </c>
      <c r="E207" s="37" t="s">
        <v>275</v>
      </c>
    </row>
    <row r="208" spans="1:5" ht="76.5">
      <c r="A208" t="s">
        <v>53</v>
      </c>
      <c r="E208" s="35" t="s">
        <v>276</v>
      </c>
    </row>
    <row r="209" spans="1:16" ht="12.75">
      <c r="A209" s="25" t="s">
        <v>45</v>
      </c>
      <c s="29" t="s">
        <v>277</v>
      </c>
      <c s="29" t="s">
        <v>278</v>
      </c>
      <c s="25" t="s">
        <v>47</v>
      </c>
      <c s="30" t="s">
        <v>279</v>
      </c>
      <c s="31" t="s">
        <v>110</v>
      </c>
      <c s="32">
        <v>63.5</v>
      </c>
      <c s="33">
        <v>0</v>
      </c>
      <c s="33">
        <f>ROUND(ROUND(H209,2)*ROUND(G209,3),2)</f>
      </c>
      <c r="O209">
        <f>(I209*21)/100</f>
      </c>
      <c t="s">
        <v>23</v>
      </c>
    </row>
    <row r="210" spans="1:5" ht="12.75">
      <c r="A210" s="34" t="s">
        <v>50</v>
      </c>
      <c r="E210" s="35" t="s">
        <v>47</v>
      </c>
    </row>
    <row r="211" spans="1:5" ht="102">
      <c r="A211" s="36" t="s">
        <v>51</v>
      </c>
      <c r="E211" s="37" t="s">
        <v>280</v>
      </c>
    </row>
    <row r="212" spans="1:5" ht="76.5">
      <c r="A212" t="s">
        <v>53</v>
      </c>
      <c r="E212" s="35" t="s">
        <v>276</v>
      </c>
    </row>
    <row r="213" spans="1:16" ht="12.75">
      <c r="A213" s="25" t="s">
        <v>45</v>
      </c>
      <c s="29" t="s">
        <v>281</v>
      </c>
      <c s="29" t="s">
        <v>282</v>
      </c>
      <c s="25" t="s">
        <v>47</v>
      </c>
      <c s="30" t="s">
        <v>283</v>
      </c>
      <c s="31" t="s">
        <v>110</v>
      </c>
      <c s="32">
        <v>65</v>
      </c>
      <c s="33">
        <v>0</v>
      </c>
      <c s="33">
        <f>ROUND(ROUND(H213,2)*ROUND(G213,3),2)</f>
      </c>
      <c r="O213">
        <f>(I213*21)/100</f>
      </c>
      <c t="s">
        <v>23</v>
      </c>
    </row>
    <row r="214" spans="1:5" ht="12.75">
      <c r="A214" s="34" t="s">
        <v>50</v>
      </c>
      <c r="E214" s="35" t="s">
        <v>47</v>
      </c>
    </row>
    <row r="215" spans="1:5" ht="51">
      <c r="A215" s="36" t="s">
        <v>51</v>
      </c>
      <c r="E215" s="37" t="s">
        <v>284</v>
      </c>
    </row>
    <row r="216" spans="1:5" ht="63.75">
      <c r="A216" t="s">
        <v>53</v>
      </c>
      <c r="E216" s="35" t="s">
        <v>285</v>
      </c>
    </row>
    <row r="217" spans="1:16" ht="12.75">
      <c r="A217" s="25" t="s">
        <v>45</v>
      </c>
      <c s="29" t="s">
        <v>286</v>
      </c>
      <c s="29" t="s">
        <v>287</v>
      </c>
      <c s="25" t="s">
        <v>47</v>
      </c>
      <c s="30" t="s">
        <v>288</v>
      </c>
      <c s="31" t="s">
        <v>110</v>
      </c>
      <c s="32">
        <v>65</v>
      </c>
      <c s="33">
        <v>0</v>
      </c>
      <c s="33">
        <f>ROUND(ROUND(H217,2)*ROUND(G217,3),2)</f>
      </c>
      <c r="O217">
        <f>(I217*21)/100</f>
      </c>
      <c t="s">
        <v>23</v>
      </c>
    </row>
    <row r="218" spans="1:5" ht="12.75">
      <c r="A218" s="34" t="s">
        <v>50</v>
      </c>
      <c r="E218" s="35" t="s">
        <v>47</v>
      </c>
    </row>
    <row r="219" spans="1:5" ht="51">
      <c r="A219" s="36" t="s">
        <v>51</v>
      </c>
      <c r="E219" s="37" t="s">
        <v>289</v>
      </c>
    </row>
    <row r="220" spans="1:5" ht="76.5">
      <c r="A220" t="s">
        <v>53</v>
      </c>
      <c r="E220" s="35" t="s">
        <v>290</v>
      </c>
    </row>
    <row r="221" spans="1:16" ht="12.75">
      <c r="A221" s="25" t="s">
        <v>45</v>
      </c>
      <c s="29" t="s">
        <v>291</v>
      </c>
      <c s="29" t="s">
        <v>292</v>
      </c>
      <c s="25" t="s">
        <v>47</v>
      </c>
      <c s="30" t="s">
        <v>293</v>
      </c>
      <c s="31" t="s">
        <v>294</v>
      </c>
      <c s="32">
        <v>122.74</v>
      </c>
      <c s="33">
        <v>0</v>
      </c>
      <c s="33">
        <f>ROUND(ROUND(H221,2)*ROUND(G221,3),2)</f>
      </c>
      <c r="O221">
        <f>(I221*21)/100</f>
      </c>
      <c t="s">
        <v>23</v>
      </c>
    </row>
    <row r="222" spans="1:5" ht="12.75">
      <c r="A222" s="34" t="s">
        <v>50</v>
      </c>
      <c r="E222" s="35" t="s">
        <v>47</v>
      </c>
    </row>
    <row r="223" spans="1:5" ht="38.25">
      <c r="A223" s="36" t="s">
        <v>51</v>
      </c>
      <c r="E223" s="37" t="s">
        <v>295</v>
      </c>
    </row>
    <row r="224" spans="1:5" ht="51">
      <c r="A224" t="s">
        <v>53</v>
      </c>
      <c r="E224" s="35" t="s">
        <v>296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0+O8+O61+O142+O147+O156+O193</f>
      </c>
      <c t="s">
        <v>22</v>
      </c>
    </row>
    <row r="3" spans="1:16" ht="15" customHeight="1">
      <c r="A3" t="s">
        <v>12</v>
      </c>
      <c s="12" t="s">
        <v>14</v>
      </c>
      <c s="13" t="s">
        <v>15</v>
      </c>
      <c s="1"/>
      <c s="14" t="s">
        <v>16</v>
      </c>
      <c s="1"/>
      <c s="9"/>
      <c s="8" t="s">
        <v>297</v>
      </c>
      <c s="41">
        <f>0+I8+I61+I142+I147+I156+I193</f>
      </c>
      <c r="O3" t="s">
        <v>19</v>
      </c>
      <c t="s">
        <v>23</v>
      </c>
    </row>
    <row r="4" spans="1:16" ht="15" customHeight="1">
      <c r="A4" t="s">
        <v>17</v>
      </c>
      <c s="16" t="s">
        <v>18</v>
      </c>
      <c s="17" t="s">
        <v>297</v>
      </c>
      <c s="6"/>
      <c s="18" t="s">
        <v>298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538.375</v>
      </c>
      <c s="33">
        <v>0</v>
      </c>
      <c s="33">
        <f>ROUND(ROUND(H9,2)*ROUND(G9,3),2)</f>
      </c>
      <c r="O9">
        <f>(I9*21)/100</f>
      </c>
      <c t="s">
        <v>23</v>
      </c>
    </row>
    <row r="10" spans="1:5" ht="12.75">
      <c r="A10" s="34" t="s">
        <v>50</v>
      </c>
      <c r="E10" s="35" t="s">
        <v>47</v>
      </c>
    </row>
    <row r="11" spans="1:5" ht="165.75">
      <c r="A11" s="36" t="s">
        <v>51</v>
      </c>
      <c r="E11" s="37" t="s">
        <v>299</v>
      </c>
    </row>
    <row r="12" spans="1:5" ht="51">
      <c r="A12" t="s">
        <v>53</v>
      </c>
      <c r="E12" s="35" t="s">
        <v>54</v>
      </c>
    </row>
    <row r="13" spans="1:16" ht="12.75">
      <c r="A13" s="25" t="s">
        <v>45</v>
      </c>
      <c s="29" t="s">
        <v>23</v>
      </c>
      <c s="29" t="s">
        <v>300</v>
      </c>
      <c s="25" t="s">
        <v>47</v>
      </c>
      <c s="30" t="s">
        <v>301</v>
      </c>
      <c s="31" t="s">
        <v>57</v>
      </c>
      <c s="32">
        <v>63.165</v>
      </c>
      <c s="33">
        <v>0</v>
      </c>
      <c s="33">
        <f>ROUND(ROUND(H13,2)*ROUND(G13,3),2)</f>
      </c>
      <c r="O13">
        <f>(I13*21)/100</f>
      </c>
      <c t="s">
        <v>23</v>
      </c>
    </row>
    <row r="14" spans="1:5" ht="12.75">
      <c r="A14" s="34" t="s">
        <v>50</v>
      </c>
      <c r="E14" s="35" t="s">
        <v>47</v>
      </c>
    </row>
    <row r="15" spans="1:5" ht="140.25">
      <c r="A15" s="36" t="s">
        <v>51</v>
      </c>
      <c r="E15" s="37" t="s">
        <v>302</v>
      </c>
    </row>
    <row r="16" spans="1:5" ht="51">
      <c r="A16" t="s">
        <v>53</v>
      </c>
      <c r="E16" s="35" t="s">
        <v>54</v>
      </c>
    </row>
    <row r="17" spans="1:16" ht="12.75">
      <c r="A17" s="25" t="s">
        <v>45</v>
      </c>
      <c s="29" t="s">
        <v>22</v>
      </c>
      <c s="29" t="s">
        <v>59</v>
      </c>
      <c s="25" t="s">
        <v>29</v>
      </c>
      <c s="30" t="s">
        <v>60</v>
      </c>
      <c s="31" t="s">
        <v>61</v>
      </c>
      <c s="32">
        <v>1</v>
      </c>
      <c s="33">
        <v>0</v>
      </c>
      <c s="33">
        <f>ROUND(ROUND(H17,2)*ROUND(G17,3),2)</f>
      </c>
      <c r="O17">
        <f>(I17*21)/100</f>
      </c>
      <c t="s">
        <v>23</v>
      </c>
    </row>
    <row r="18" spans="1:5" ht="12.75">
      <c r="A18" s="34" t="s">
        <v>50</v>
      </c>
      <c r="E18" s="35" t="s">
        <v>47</v>
      </c>
    </row>
    <row r="19" spans="1:5" ht="204">
      <c r="A19" s="36" t="s">
        <v>51</v>
      </c>
      <c r="E19" s="37" t="s">
        <v>303</v>
      </c>
    </row>
    <row r="20" spans="1:5" ht="51">
      <c r="A20" t="s">
        <v>53</v>
      </c>
      <c r="E20" s="35" t="s">
        <v>63</v>
      </c>
    </row>
    <row r="21" spans="1:16" ht="12.75">
      <c r="A21" s="25" t="s">
        <v>45</v>
      </c>
      <c s="29" t="s">
        <v>33</v>
      </c>
      <c s="29" t="s">
        <v>59</v>
      </c>
      <c s="25" t="s">
        <v>23</v>
      </c>
      <c s="30" t="s">
        <v>60</v>
      </c>
      <c s="31" t="s">
        <v>61</v>
      </c>
      <c s="32">
        <v>1</v>
      </c>
      <c s="33">
        <v>0</v>
      </c>
      <c s="33">
        <f>ROUND(ROUND(H21,2)*ROUND(G21,3),2)</f>
      </c>
      <c r="O21">
        <f>(I21*21)/100</f>
      </c>
      <c t="s">
        <v>23</v>
      </c>
    </row>
    <row r="22" spans="1:5" ht="12.75">
      <c r="A22" s="34" t="s">
        <v>50</v>
      </c>
      <c r="E22" s="35" t="s">
        <v>47</v>
      </c>
    </row>
    <row r="23" spans="1:5" ht="153">
      <c r="A23" s="36" t="s">
        <v>51</v>
      </c>
      <c r="E23" s="37" t="s">
        <v>304</v>
      </c>
    </row>
    <row r="24" spans="1:5" ht="51">
      <c r="A24" t="s">
        <v>53</v>
      </c>
      <c r="E24" s="35" t="s">
        <v>63</v>
      </c>
    </row>
    <row r="25" spans="1:16" ht="12.75">
      <c r="A25" s="25" t="s">
        <v>45</v>
      </c>
      <c s="29" t="s">
        <v>35</v>
      </c>
      <c s="29" t="s">
        <v>64</v>
      </c>
      <c s="25" t="s">
        <v>47</v>
      </c>
      <c s="30" t="s">
        <v>65</v>
      </c>
      <c s="31" t="s">
        <v>61</v>
      </c>
      <c s="32">
        <v>1</v>
      </c>
      <c s="33">
        <v>0</v>
      </c>
      <c s="33">
        <f>ROUND(ROUND(H25,2)*ROUND(G25,3),2)</f>
      </c>
      <c r="O25">
        <f>(I25*21)/100</f>
      </c>
      <c t="s">
        <v>23</v>
      </c>
    </row>
    <row r="26" spans="1:5" ht="12.75">
      <c r="A26" s="34" t="s">
        <v>50</v>
      </c>
      <c r="E26" s="35" t="s">
        <v>47</v>
      </c>
    </row>
    <row r="27" spans="1:5" ht="127.5">
      <c r="A27" s="36" t="s">
        <v>51</v>
      </c>
      <c r="E27" s="37" t="s">
        <v>305</v>
      </c>
    </row>
    <row r="28" spans="1:5" ht="51">
      <c r="A28" t="s">
        <v>53</v>
      </c>
      <c r="E28" s="35" t="s">
        <v>67</v>
      </c>
    </row>
    <row r="29" spans="1:16" ht="12.75">
      <c r="A29" s="25" t="s">
        <v>45</v>
      </c>
      <c s="29" t="s">
        <v>37</v>
      </c>
      <c s="29" t="s">
        <v>306</v>
      </c>
      <c s="25" t="s">
        <v>307</v>
      </c>
      <c s="30" t="s">
        <v>308</v>
      </c>
      <c s="31" t="s">
        <v>61</v>
      </c>
      <c s="32">
        <v>1</v>
      </c>
      <c s="33">
        <v>0</v>
      </c>
      <c s="33">
        <f>ROUND(ROUND(H29,2)*ROUND(G29,3),2)</f>
      </c>
      <c r="O29">
        <f>(I29*21)/100</f>
      </c>
      <c t="s">
        <v>23</v>
      </c>
    </row>
    <row r="30" spans="1:5" ht="12.75">
      <c r="A30" s="34" t="s">
        <v>50</v>
      </c>
      <c r="E30" s="35" t="s">
        <v>47</v>
      </c>
    </row>
    <row r="31" spans="1:5" ht="409.5">
      <c r="A31" s="36" t="s">
        <v>51</v>
      </c>
      <c r="E31" s="37" t="s">
        <v>309</v>
      </c>
    </row>
    <row r="32" spans="1:5" ht="51">
      <c r="A32" t="s">
        <v>53</v>
      </c>
      <c r="E32" s="35" t="s">
        <v>310</v>
      </c>
    </row>
    <row r="33" spans="1:16" ht="12.75">
      <c r="A33" s="25" t="s">
        <v>45</v>
      </c>
      <c s="29" t="s">
        <v>73</v>
      </c>
      <c s="29" t="s">
        <v>311</v>
      </c>
      <c s="25" t="s">
        <v>307</v>
      </c>
      <c s="30" t="s">
        <v>312</v>
      </c>
      <c s="31" t="s">
        <v>61</v>
      </c>
      <c s="32">
        <v>1</v>
      </c>
      <c s="33">
        <v>0</v>
      </c>
      <c s="33">
        <f>ROUND(ROUND(H33,2)*ROUND(G33,3),2)</f>
      </c>
      <c r="O33">
        <f>(I33*21)/100</f>
      </c>
      <c t="s">
        <v>23</v>
      </c>
    </row>
    <row r="34" spans="1:5" ht="12.75">
      <c r="A34" s="34" t="s">
        <v>50</v>
      </c>
      <c r="E34" s="35" t="s">
        <v>47</v>
      </c>
    </row>
    <row r="35" spans="1:5" ht="204">
      <c r="A35" s="36" t="s">
        <v>51</v>
      </c>
      <c r="E35" s="37" t="s">
        <v>313</v>
      </c>
    </row>
    <row r="36" spans="1:5" ht="51">
      <c r="A36" t="s">
        <v>53</v>
      </c>
      <c r="E36" s="35" t="s">
        <v>314</v>
      </c>
    </row>
    <row r="37" spans="1:16" ht="12.75">
      <c r="A37" s="25" t="s">
        <v>45</v>
      </c>
      <c s="29" t="s">
        <v>78</v>
      </c>
      <c s="29" t="s">
        <v>315</v>
      </c>
      <c s="25" t="s">
        <v>307</v>
      </c>
      <c s="30" t="s">
        <v>316</v>
      </c>
      <c s="31" t="s">
        <v>61</v>
      </c>
      <c s="32">
        <v>1</v>
      </c>
      <c s="33">
        <v>0</v>
      </c>
      <c s="33">
        <f>ROUND(ROUND(H37,2)*ROUND(G37,3),2)</f>
      </c>
      <c r="O37">
        <f>(I37*21)/100</f>
      </c>
      <c t="s">
        <v>23</v>
      </c>
    </row>
    <row r="38" spans="1:5" ht="12.75">
      <c r="A38" s="34" t="s">
        <v>50</v>
      </c>
      <c r="E38" s="35" t="s">
        <v>47</v>
      </c>
    </row>
    <row r="39" spans="1:5" ht="409.5">
      <c r="A39" s="36" t="s">
        <v>51</v>
      </c>
      <c r="E39" s="37" t="s">
        <v>317</v>
      </c>
    </row>
    <row r="40" spans="1:5" ht="51">
      <c r="A40" t="s">
        <v>53</v>
      </c>
      <c r="E40" s="35" t="s">
        <v>318</v>
      </c>
    </row>
    <row r="41" spans="1:16" ht="12.75">
      <c r="A41" s="25" t="s">
        <v>45</v>
      </c>
      <c s="29" t="s">
        <v>40</v>
      </c>
      <c s="29" t="s">
        <v>319</v>
      </c>
      <c s="25" t="s">
        <v>307</v>
      </c>
      <c s="30" t="s">
        <v>320</v>
      </c>
      <c s="31" t="s">
        <v>61</v>
      </c>
      <c s="32">
        <v>1</v>
      </c>
      <c s="33">
        <v>0</v>
      </c>
      <c s="33">
        <f>ROUND(ROUND(H41,2)*ROUND(G41,3),2)</f>
      </c>
      <c r="O41">
        <f>(I41*21)/100</f>
      </c>
      <c t="s">
        <v>23</v>
      </c>
    </row>
    <row r="42" spans="1:5" ht="12.75">
      <c r="A42" s="34" t="s">
        <v>50</v>
      </c>
      <c r="E42" s="35" t="s">
        <v>47</v>
      </c>
    </row>
    <row r="43" spans="1:5" ht="51">
      <c r="A43" s="36" t="s">
        <v>51</v>
      </c>
      <c r="E43" s="37" t="s">
        <v>321</v>
      </c>
    </row>
    <row r="44" spans="1:5" ht="51">
      <c r="A44" t="s">
        <v>53</v>
      </c>
      <c r="E44" s="35" t="s">
        <v>71</v>
      </c>
    </row>
    <row r="45" spans="1:16" ht="12.75">
      <c r="A45" s="25" t="s">
        <v>45</v>
      </c>
      <c s="29" t="s">
        <v>42</v>
      </c>
      <c s="29" t="s">
        <v>82</v>
      </c>
      <c s="25" t="s">
        <v>29</v>
      </c>
      <c s="30" t="s">
        <v>83</v>
      </c>
      <c s="31" t="s">
        <v>61</v>
      </c>
      <c s="32">
        <v>1</v>
      </c>
      <c s="33">
        <v>0</v>
      </c>
      <c s="33">
        <f>ROUND(ROUND(H45,2)*ROUND(G45,3),2)</f>
      </c>
      <c r="O45">
        <f>(I45*21)/100</f>
      </c>
      <c t="s">
        <v>23</v>
      </c>
    </row>
    <row r="46" spans="1:5" ht="12.75">
      <c r="A46" s="34" t="s">
        <v>50</v>
      </c>
      <c r="E46" s="35" t="s">
        <v>47</v>
      </c>
    </row>
    <row r="47" spans="1:5" ht="76.5">
      <c r="A47" s="36" t="s">
        <v>51</v>
      </c>
      <c r="E47" s="37" t="s">
        <v>322</v>
      </c>
    </row>
    <row r="48" spans="1:5" ht="51">
      <c r="A48" t="s">
        <v>53</v>
      </c>
      <c r="E48" s="35" t="s">
        <v>71</v>
      </c>
    </row>
    <row r="49" spans="1:16" ht="12.75">
      <c r="A49" s="25" t="s">
        <v>45</v>
      </c>
      <c s="29" t="s">
        <v>88</v>
      </c>
      <c s="29" t="s">
        <v>82</v>
      </c>
      <c s="25" t="s">
        <v>23</v>
      </c>
      <c s="30" t="s">
        <v>83</v>
      </c>
      <c s="31" t="s">
        <v>61</v>
      </c>
      <c s="32">
        <v>1</v>
      </c>
      <c s="33">
        <v>0</v>
      </c>
      <c s="33">
        <f>ROUND(ROUND(H49,2)*ROUND(G49,3),2)</f>
      </c>
      <c r="O49">
        <f>(I49*21)/100</f>
      </c>
      <c t="s">
        <v>23</v>
      </c>
    </row>
    <row r="50" spans="1:5" ht="12.75">
      <c r="A50" s="34" t="s">
        <v>50</v>
      </c>
      <c r="E50" s="35" t="s">
        <v>47</v>
      </c>
    </row>
    <row r="51" spans="1:5" ht="63.75">
      <c r="A51" s="36" t="s">
        <v>51</v>
      </c>
      <c r="E51" s="37" t="s">
        <v>323</v>
      </c>
    </row>
    <row r="52" spans="1:5" ht="51">
      <c r="A52" t="s">
        <v>53</v>
      </c>
      <c r="E52" s="35" t="s">
        <v>71</v>
      </c>
    </row>
    <row r="53" spans="1:16" ht="12.75">
      <c r="A53" s="25" t="s">
        <v>45</v>
      </c>
      <c s="29" t="s">
        <v>93</v>
      </c>
      <c s="29" t="s">
        <v>89</v>
      </c>
      <c s="25" t="s">
        <v>47</v>
      </c>
      <c s="30" t="s">
        <v>90</v>
      </c>
      <c s="31" t="s">
        <v>61</v>
      </c>
      <c s="32">
        <v>1</v>
      </c>
      <c s="33">
        <v>0</v>
      </c>
      <c s="33">
        <f>ROUND(ROUND(H53,2)*ROUND(G53,3),2)</f>
      </c>
      <c r="O53">
        <f>(I53*21)/100</f>
      </c>
      <c t="s">
        <v>23</v>
      </c>
    </row>
    <row r="54" spans="1:5" ht="12.75">
      <c r="A54" s="34" t="s">
        <v>50</v>
      </c>
      <c r="E54" s="35" t="s">
        <v>47</v>
      </c>
    </row>
    <row r="55" spans="1:5" ht="63.75">
      <c r="A55" s="36" t="s">
        <v>51</v>
      </c>
      <c r="E55" s="37" t="s">
        <v>324</v>
      </c>
    </row>
    <row r="56" spans="1:5" ht="51">
      <c r="A56" t="s">
        <v>53</v>
      </c>
      <c r="E56" s="35" t="s">
        <v>71</v>
      </c>
    </row>
    <row r="57" spans="1:16" ht="12.75">
      <c r="A57" s="25" t="s">
        <v>45</v>
      </c>
      <c s="29" t="s">
        <v>98</v>
      </c>
      <c s="29" t="s">
        <v>325</v>
      </c>
      <c s="25" t="s">
        <v>307</v>
      </c>
      <c s="30" t="s">
        <v>326</v>
      </c>
      <c s="31" t="s">
        <v>61</v>
      </c>
      <c s="32">
        <v>1</v>
      </c>
      <c s="33">
        <v>0</v>
      </c>
      <c s="33">
        <f>ROUND(ROUND(H57,2)*ROUND(G57,3),2)</f>
      </c>
      <c r="O57">
        <f>(I57*21)/100</f>
      </c>
      <c t="s">
        <v>23</v>
      </c>
    </row>
    <row r="58" spans="1:5" ht="12.75">
      <c r="A58" s="34" t="s">
        <v>50</v>
      </c>
      <c r="E58" s="35" t="s">
        <v>47</v>
      </c>
    </row>
    <row r="59" spans="1:5" ht="267.75">
      <c r="A59" s="36" t="s">
        <v>51</v>
      </c>
      <c r="E59" s="37" t="s">
        <v>327</v>
      </c>
    </row>
    <row r="60" spans="1:5" ht="76.5">
      <c r="A60" t="s">
        <v>53</v>
      </c>
      <c r="E60" s="35" t="s">
        <v>328</v>
      </c>
    </row>
    <row r="61" spans="1:18" ht="12.75" customHeight="1">
      <c r="A61" s="6" t="s">
        <v>43</v>
      </c>
      <c s="6"/>
      <c s="39" t="s">
        <v>29</v>
      </c>
      <c s="6"/>
      <c s="27" t="s">
        <v>92</v>
      </c>
      <c s="6"/>
      <c s="6"/>
      <c s="6"/>
      <c s="40">
        <f>0+Q61</f>
      </c>
      <c r="O61">
        <f>0+R61</f>
      </c>
      <c r="Q61">
        <f>0+I62+I66+I70+I74+I78+I82+I86+I90+I94+I98+I102+I106+I110+I114+I118+I122+I126+I130+I134+I138</f>
      </c>
      <c>
        <f>0+O62+O66+O70+O74+O78+O82+O86+O90+O94+O98+O102+O106+O110+O114+O118+O122+O126+O130+O134+O138</f>
      </c>
    </row>
    <row r="62" spans="1:16" ht="12.75">
      <c r="A62" s="25" t="s">
        <v>45</v>
      </c>
      <c s="29" t="s">
        <v>103</v>
      </c>
      <c s="29" t="s">
        <v>329</v>
      </c>
      <c s="25" t="s">
        <v>47</v>
      </c>
      <c s="30" t="s">
        <v>330</v>
      </c>
      <c s="31" t="s">
        <v>152</v>
      </c>
      <c s="32">
        <v>595</v>
      </c>
      <c s="33">
        <v>0</v>
      </c>
      <c s="33">
        <f>ROUND(ROUND(H62,2)*ROUND(G62,3),2)</f>
      </c>
      <c r="O62">
        <f>(I62*21)/100</f>
      </c>
      <c t="s">
        <v>23</v>
      </c>
    </row>
    <row r="63" spans="1:5" ht="12.75">
      <c r="A63" s="34" t="s">
        <v>50</v>
      </c>
      <c r="E63" s="35" t="s">
        <v>47</v>
      </c>
    </row>
    <row r="64" spans="1:5" ht="89.25">
      <c r="A64" s="36" t="s">
        <v>51</v>
      </c>
      <c r="E64" s="37" t="s">
        <v>331</v>
      </c>
    </row>
    <row r="65" spans="1:5" ht="51">
      <c r="A65" t="s">
        <v>53</v>
      </c>
      <c r="E65" s="35" t="s">
        <v>332</v>
      </c>
    </row>
    <row r="66" spans="1:16" ht="25.5">
      <c r="A66" s="25" t="s">
        <v>45</v>
      </c>
      <c s="29" t="s">
        <v>107</v>
      </c>
      <c s="29" t="s">
        <v>99</v>
      </c>
      <c s="25" t="s">
        <v>47</v>
      </c>
      <c s="30" t="s">
        <v>100</v>
      </c>
      <c s="31" t="s">
        <v>49</v>
      </c>
      <c s="32">
        <v>134.7</v>
      </c>
      <c s="33">
        <v>0</v>
      </c>
      <c s="33">
        <f>ROUND(ROUND(H66,2)*ROUND(G66,3),2)</f>
      </c>
      <c r="O66">
        <f>(I66*21)/100</f>
      </c>
      <c t="s">
        <v>23</v>
      </c>
    </row>
    <row r="67" spans="1:5" ht="12.75">
      <c r="A67" s="34" t="s">
        <v>50</v>
      </c>
      <c r="E67" s="35" t="s">
        <v>47</v>
      </c>
    </row>
    <row r="68" spans="1:5" ht="114.75">
      <c r="A68" s="36" t="s">
        <v>51</v>
      </c>
      <c r="E68" s="37" t="s">
        <v>333</v>
      </c>
    </row>
    <row r="69" spans="1:5" ht="89.25">
      <c r="A69" t="s">
        <v>53</v>
      </c>
      <c r="E69" s="35" t="s">
        <v>102</v>
      </c>
    </row>
    <row r="70" spans="1:16" ht="12.75">
      <c r="A70" s="25" t="s">
        <v>45</v>
      </c>
      <c s="29" t="s">
        <v>112</v>
      </c>
      <c s="29" t="s">
        <v>334</v>
      </c>
      <c s="25" t="s">
        <v>47</v>
      </c>
      <c s="30" t="s">
        <v>335</v>
      </c>
      <c s="31" t="s">
        <v>49</v>
      </c>
      <c s="32">
        <v>20.633</v>
      </c>
      <c s="33">
        <v>0</v>
      </c>
      <c s="33">
        <f>ROUND(ROUND(H70,2)*ROUND(G70,3),2)</f>
      </c>
      <c r="O70">
        <f>(I70*21)/100</f>
      </c>
      <c t="s">
        <v>23</v>
      </c>
    </row>
    <row r="71" spans="1:5" ht="12.75">
      <c r="A71" s="34" t="s">
        <v>50</v>
      </c>
      <c r="E71" s="35" t="s">
        <v>47</v>
      </c>
    </row>
    <row r="72" spans="1:5" ht="127.5">
      <c r="A72" s="36" t="s">
        <v>51</v>
      </c>
      <c r="E72" s="37" t="s">
        <v>336</v>
      </c>
    </row>
    <row r="73" spans="1:5" ht="89.25">
      <c r="A73" t="s">
        <v>53</v>
      </c>
      <c r="E73" s="35" t="s">
        <v>102</v>
      </c>
    </row>
    <row r="74" spans="1:16" ht="12.75">
      <c r="A74" s="25" t="s">
        <v>45</v>
      </c>
      <c s="29" t="s">
        <v>116</v>
      </c>
      <c s="29" t="s">
        <v>104</v>
      </c>
      <c s="25" t="s">
        <v>47</v>
      </c>
      <c s="30" t="s">
        <v>105</v>
      </c>
      <c s="31" t="s">
        <v>49</v>
      </c>
      <c s="32">
        <v>6.18</v>
      </c>
      <c s="33">
        <v>0</v>
      </c>
      <c s="33">
        <f>ROUND(ROUND(H74,2)*ROUND(G74,3),2)</f>
      </c>
      <c r="O74">
        <f>(I74*21)/100</f>
      </c>
      <c t="s">
        <v>23</v>
      </c>
    </row>
    <row r="75" spans="1:5" ht="12.75">
      <c r="A75" s="34" t="s">
        <v>50</v>
      </c>
      <c r="E75" s="35" t="s">
        <v>47</v>
      </c>
    </row>
    <row r="76" spans="1:5" ht="127.5">
      <c r="A76" s="36" t="s">
        <v>51</v>
      </c>
      <c r="E76" s="37" t="s">
        <v>337</v>
      </c>
    </row>
    <row r="77" spans="1:5" ht="89.25">
      <c r="A77" t="s">
        <v>53</v>
      </c>
      <c r="E77" s="35" t="s">
        <v>102</v>
      </c>
    </row>
    <row r="78" spans="1:16" ht="12.75">
      <c r="A78" s="25" t="s">
        <v>45</v>
      </c>
      <c s="29" t="s">
        <v>121</v>
      </c>
      <c s="29" t="s">
        <v>338</v>
      </c>
      <c s="25" t="s">
        <v>47</v>
      </c>
      <c s="30" t="s">
        <v>339</v>
      </c>
      <c s="31" t="s">
        <v>110</v>
      </c>
      <c s="32">
        <v>56</v>
      </c>
      <c s="33">
        <v>0</v>
      </c>
      <c s="33">
        <f>ROUND(ROUND(H78,2)*ROUND(G78,3),2)</f>
      </c>
      <c r="O78">
        <f>(I78*21)/100</f>
      </c>
      <c t="s">
        <v>23</v>
      </c>
    </row>
    <row r="79" spans="1:5" ht="12.75">
      <c r="A79" s="34" t="s">
        <v>50</v>
      </c>
      <c r="E79" s="35" t="s">
        <v>47</v>
      </c>
    </row>
    <row r="80" spans="1:5" ht="89.25">
      <c r="A80" s="36" t="s">
        <v>51</v>
      </c>
      <c r="E80" s="37" t="s">
        <v>340</v>
      </c>
    </row>
    <row r="81" spans="1:5" ht="89.25">
      <c r="A81" t="s">
        <v>53</v>
      </c>
      <c r="E81" s="35" t="s">
        <v>102</v>
      </c>
    </row>
    <row r="82" spans="1:16" ht="12.75">
      <c r="A82" s="25" t="s">
        <v>45</v>
      </c>
      <c s="29" t="s">
        <v>126</v>
      </c>
      <c s="29" t="s">
        <v>341</v>
      </c>
      <c s="25" t="s">
        <v>47</v>
      </c>
      <c s="30" t="s">
        <v>342</v>
      </c>
      <c s="31" t="s">
        <v>110</v>
      </c>
      <c s="32">
        <v>57</v>
      </c>
      <c s="33">
        <v>0</v>
      </c>
      <c s="33">
        <f>ROUND(ROUND(H82,2)*ROUND(G82,3),2)</f>
      </c>
      <c r="O82">
        <f>(I82*21)/100</f>
      </c>
      <c t="s">
        <v>23</v>
      </c>
    </row>
    <row r="83" spans="1:5" ht="12.75">
      <c r="A83" s="34" t="s">
        <v>50</v>
      </c>
      <c r="E83" s="35" t="s">
        <v>47</v>
      </c>
    </row>
    <row r="84" spans="1:5" ht="89.25">
      <c r="A84" s="36" t="s">
        <v>51</v>
      </c>
      <c r="E84" s="37" t="s">
        <v>343</v>
      </c>
    </row>
    <row r="85" spans="1:5" ht="89.25">
      <c r="A85" t="s">
        <v>53</v>
      </c>
      <c r="E85" s="35" t="s">
        <v>102</v>
      </c>
    </row>
    <row r="86" spans="1:16" ht="12.75">
      <c r="A86" s="25" t="s">
        <v>45</v>
      </c>
      <c s="29" t="s">
        <v>131</v>
      </c>
      <c s="29" t="s">
        <v>113</v>
      </c>
      <c s="25" t="s">
        <v>47</v>
      </c>
      <c s="30" t="s">
        <v>114</v>
      </c>
      <c s="31" t="s">
        <v>49</v>
      </c>
      <c s="32">
        <v>206.325</v>
      </c>
      <c s="33">
        <v>0</v>
      </c>
      <c s="33">
        <f>ROUND(ROUND(H86,2)*ROUND(G86,3),2)</f>
      </c>
      <c r="O86">
        <f>(I86*21)/100</f>
      </c>
      <c t="s">
        <v>23</v>
      </c>
    </row>
    <row r="87" spans="1:5" ht="12.75">
      <c r="A87" s="34" t="s">
        <v>50</v>
      </c>
      <c r="E87" s="35" t="s">
        <v>47</v>
      </c>
    </row>
    <row r="88" spans="1:5" ht="127.5">
      <c r="A88" s="36" t="s">
        <v>51</v>
      </c>
      <c r="E88" s="37" t="s">
        <v>344</v>
      </c>
    </row>
    <row r="89" spans="1:5" ht="89.25">
      <c r="A89" t="s">
        <v>53</v>
      </c>
      <c r="E89" s="35" t="s">
        <v>102</v>
      </c>
    </row>
    <row r="90" spans="1:16" ht="12.75">
      <c r="A90" s="25" t="s">
        <v>45</v>
      </c>
      <c s="29" t="s">
        <v>135</v>
      </c>
      <c s="29" t="s">
        <v>117</v>
      </c>
      <c s="25" t="s">
        <v>47</v>
      </c>
      <c s="30" t="s">
        <v>118</v>
      </c>
      <c s="31" t="s">
        <v>49</v>
      </c>
      <c s="32">
        <v>72.45</v>
      </c>
      <c s="33">
        <v>0</v>
      </c>
      <c s="33">
        <f>ROUND(ROUND(H90,2)*ROUND(G90,3),2)</f>
      </c>
      <c r="O90">
        <f>(I90*21)/100</f>
      </c>
      <c t="s">
        <v>23</v>
      </c>
    </row>
    <row r="91" spans="1:5" ht="12.75">
      <c r="A91" s="34" t="s">
        <v>50</v>
      </c>
      <c r="E91" s="35" t="s">
        <v>47</v>
      </c>
    </row>
    <row r="92" spans="1:5" ht="114.75">
      <c r="A92" s="36" t="s">
        <v>51</v>
      </c>
      <c r="E92" s="37" t="s">
        <v>345</v>
      </c>
    </row>
    <row r="93" spans="1:5" ht="63.75">
      <c r="A93" t="s">
        <v>53</v>
      </c>
      <c r="E93" s="35" t="s">
        <v>120</v>
      </c>
    </row>
    <row r="94" spans="1:16" ht="12.75">
      <c r="A94" s="25" t="s">
        <v>45</v>
      </c>
      <c s="29" t="s">
        <v>140</v>
      </c>
      <c s="29" t="s">
        <v>346</v>
      </c>
      <c s="25" t="s">
        <v>47</v>
      </c>
      <c s="30" t="s">
        <v>347</v>
      </c>
      <c s="31" t="s">
        <v>49</v>
      </c>
      <c s="32">
        <v>253.125</v>
      </c>
      <c s="33">
        <v>0</v>
      </c>
      <c s="33">
        <f>ROUND(ROUND(H94,2)*ROUND(G94,3),2)</f>
      </c>
      <c r="O94">
        <f>(I94*21)/100</f>
      </c>
      <c t="s">
        <v>23</v>
      </c>
    </row>
    <row r="95" spans="1:5" ht="12.75">
      <c r="A95" s="34" t="s">
        <v>50</v>
      </c>
      <c r="E95" s="35" t="s">
        <v>47</v>
      </c>
    </row>
    <row r="96" spans="1:5" ht="89.25">
      <c r="A96" s="36" t="s">
        <v>51</v>
      </c>
      <c r="E96" s="37" t="s">
        <v>348</v>
      </c>
    </row>
    <row r="97" spans="1:5" ht="395.25">
      <c r="A97" t="s">
        <v>53</v>
      </c>
      <c r="E97" s="35" t="s">
        <v>349</v>
      </c>
    </row>
    <row r="98" spans="1:16" ht="12.75">
      <c r="A98" s="25" t="s">
        <v>45</v>
      </c>
      <c s="29" t="s">
        <v>144</v>
      </c>
      <c s="29" t="s">
        <v>122</v>
      </c>
      <c s="25" t="s">
        <v>47</v>
      </c>
      <c s="30" t="s">
        <v>123</v>
      </c>
      <c s="31" t="s">
        <v>49</v>
      </c>
      <c s="32">
        <v>517.575</v>
      </c>
      <c s="33">
        <v>0</v>
      </c>
      <c s="33">
        <f>ROUND(ROUND(H98,2)*ROUND(G98,3),2)</f>
      </c>
      <c r="O98">
        <f>(I98*21)/100</f>
      </c>
      <c t="s">
        <v>23</v>
      </c>
    </row>
    <row r="99" spans="1:5" ht="12.75">
      <c r="A99" s="34" t="s">
        <v>50</v>
      </c>
      <c r="E99" s="35" t="s">
        <v>47</v>
      </c>
    </row>
    <row r="100" spans="1:5" ht="63.75">
      <c r="A100" s="36" t="s">
        <v>51</v>
      </c>
      <c r="E100" s="37" t="s">
        <v>350</v>
      </c>
    </row>
    <row r="101" spans="1:5" ht="318.75">
      <c r="A101" t="s">
        <v>53</v>
      </c>
      <c r="E101" s="35" t="s">
        <v>125</v>
      </c>
    </row>
    <row r="102" spans="1:16" ht="12.75">
      <c r="A102" s="25" t="s">
        <v>45</v>
      </c>
      <c s="29" t="s">
        <v>149</v>
      </c>
      <c s="29" t="s">
        <v>351</v>
      </c>
      <c s="25" t="s">
        <v>47</v>
      </c>
      <c s="30" t="s">
        <v>352</v>
      </c>
      <c s="31" t="s">
        <v>49</v>
      </c>
      <c s="32">
        <v>42.75</v>
      </c>
      <c s="33">
        <v>0</v>
      </c>
      <c s="33">
        <f>ROUND(ROUND(H102,2)*ROUND(G102,3),2)</f>
      </c>
      <c r="O102">
        <f>(I102*21)/100</f>
      </c>
      <c t="s">
        <v>23</v>
      </c>
    </row>
    <row r="103" spans="1:5" ht="12.75">
      <c r="A103" s="34" t="s">
        <v>50</v>
      </c>
      <c r="E103" s="35" t="s">
        <v>47</v>
      </c>
    </row>
    <row r="104" spans="1:5" ht="178.5">
      <c r="A104" s="36" t="s">
        <v>51</v>
      </c>
      <c r="E104" s="37" t="s">
        <v>353</v>
      </c>
    </row>
    <row r="105" spans="1:5" ht="89.25">
      <c r="A105" t="s">
        <v>53</v>
      </c>
      <c r="E105" s="35" t="s">
        <v>354</v>
      </c>
    </row>
    <row r="106" spans="1:16" ht="12.75">
      <c r="A106" s="25" t="s">
        <v>45</v>
      </c>
      <c s="29" t="s">
        <v>155</v>
      </c>
      <c s="29" t="s">
        <v>127</v>
      </c>
      <c s="25" t="s">
        <v>29</v>
      </c>
      <c s="30" t="s">
        <v>128</v>
      </c>
      <c s="31" t="s">
        <v>49</v>
      </c>
      <c s="32">
        <v>192</v>
      </c>
      <c s="33">
        <v>0</v>
      </c>
      <c s="33">
        <f>ROUND(ROUND(H106,2)*ROUND(G106,3),2)</f>
      </c>
      <c r="O106">
        <f>(I106*21)/100</f>
      </c>
      <c t="s">
        <v>23</v>
      </c>
    </row>
    <row r="107" spans="1:5" ht="12.75">
      <c r="A107" s="34" t="s">
        <v>50</v>
      </c>
      <c r="E107" s="35" t="s">
        <v>47</v>
      </c>
    </row>
    <row r="108" spans="1:5" ht="114.75">
      <c r="A108" s="36" t="s">
        <v>51</v>
      </c>
      <c r="E108" s="37" t="s">
        <v>355</v>
      </c>
    </row>
    <row r="109" spans="1:5" ht="344.25">
      <c r="A109" t="s">
        <v>53</v>
      </c>
      <c r="E109" s="35" t="s">
        <v>130</v>
      </c>
    </row>
    <row r="110" spans="1:16" ht="12.75">
      <c r="A110" s="25" t="s">
        <v>45</v>
      </c>
      <c s="29" t="s">
        <v>160</v>
      </c>
      <c s="29" t="s">
        <v>127</v>
      </c>
      <c s="25" t="s">
        <v>23</v>
      </c>
      <c s="30" t="s">
        <v>128</v>
      </c>
      <c s="31" t="s">
        <v>49</v>
      </c>
      <c s="32">
        <v>107.8</v>
      </c>
      <c s="33">
        <v>0</v>
      </c>
      <c s="33">
        <f>ROUND(ROUND(H110,2)*ROUND(G110,3),2)</f>
      </c>
      <c r="O110">
        <f>(I110*21)/100</f>
      </c>
      <c t="s">
        <v>23</v>
      </c>
    </row>
    <row r="111" spans="1:5" ht="12.75">
      <c r="A111" s="34" t="s">
        <v>50</v>
      </c>
      <c r="E111" s="35" t="s">
        <v>47</v>
      </c>
    </row>
    <row r="112" spans="1:5" ht="165.75">
      <c r="A112" s="36" t="s">
        <v>51</v>
      </c>
      <c r="E112" s="37" t="s">
        <v>356</v>
      </c>
    </row>
    <row r="113" spans="1:5" ht="344.25">
      <c r="A113" t="s">
        <v>53</v>
      </c>
      <c r="E113" s="35" t="s">
        <v>130</v>
      </c>
    </row>
    <row r="114" spans="1:16" ht="12.75">
      <c r="A114" s="25" t="s">
        <v>45</v>
      </c>
      <c s="29" t="s">
        <v>165</v>
      </c>
      <c s="29" t="s">
        <v>136</v>
      </c>
      <c s="25" t="s">
        <v>47</v>
      </c>
      <c s="30" t="s">
        <v>137</v>
      </c>
      <c s="31" t="s">
        <v>49</v>
      </c>
      <c s="32">
        <v>802.825</v>
      </c>
      <c s="33">
        <v>0</v>
      </c>
      <c s="33">
        <f>ROUND(ROUND(H114,2)*ROUND(G114,3),2)</f>
      </c>
      <c r="O114">
        <f>(I114*21)/100</f>
      </c>
      <c t="s">
        <v>23</v>
      </c>
    </row>
    <row r="115" spans="1:5" ht="12.75">
      <c r="A115" s="34" t="s">
        <v>50</v>
      </c>
      <c r="E115" s="35" t="s">
        <v>47</v>
      </c>
    </row>
    <row r="116" spans="1:5" ht="140.25">
      <c r="A116" s="36" t="s">
        <v>51</v>
      </c>
      <c r="E116" s="37" t="s">
        <v>357</v>
      </c>
    </row>
    <row r="117" spans="1:5" ht="216.75">
      <c r="A117" t="s">
        <v>53</v>
      </c>
      <c r="E117" s="35" t="s">
        <v>139</v>
      </c>
    </row>
    <row r="118" spans="1:16" ht="12.75">
      <c r="A118" s="25" t="s">
        <v>45</v>
      </c>
      <c s="29" t="s">
        <v>169</v>
      </c>
      <c s="29" t="s">
        <v>358</v>
      </c>
      <c s="25" t="s">
        <v>47</v>
      </c>
      <c s="30" t="s">
        <v>359</v>
      </c>
      <c s="31" t="s">
        <v>49</v>
      </c>
      <c s="32">
        <v>253.125</v>
      </c>
      <c s="33">
        <v>0</v>
      </c>
      <c s="33">
        <f>ROUND(ROUND(H118,2)*ROUND(G118,3),2)</f>
      </c>
      <c r="O118">
        <f>(I118*21)/100</f>
      </c>
      <c t="s">
        <v>23</v>
      </c>
    </row>
    <row r="119" spans="1:5" ht="12.75">
      <c r="A119" s="34" t="s">
        <v>50</v>
      </c>
      <c r="E119" s="35" t="s">
        <v>47</v>
      </c>
    </row>
    <row r="120" spans="1:5" ht="89.25">
      <c r="A120" s="36" t="s">
        <v>51</v>
      </c>
      <c r="E120" s="37" t="s">
        <v>360</v>
      </c>
    </row>
    <row r="121" spans="1:5" ht="306">
      <c r="A121" t="s">
        <v>53</v>
      </c>
      <c r="E121" s="35" t="s">
        <v>361</v>
      </c>
    </row>
    <row r="122" spans="1:16" ht="12.75">
      <c r="A122" s="25" t="s">
        <v>45</v>
      </c>
      <c s="29" t="s">
        <v>175</v>
      </c>
      <c s="29" t="s">
        <v>362</v>
      </c>
      <c s="25" t="s">
        <v>47</v>
      </c>
      <c s="30" t="s">
        <v>363</v>
      </c>
      <c s="31" t="s">
        <v>49</v>
      </c>
      <c s="32">
        <v>192</v>
      </c>
      <c s="33">
        <v>0</v>
      </c>
      <c s="33">
        <f>ROUND(ROUND(H122,2)*ROUND(G122,3),2)</f>
      </c>
      <c r="O122">
        <f>(I122*21)/100</f>
      </c>
      <c t="s">
        <v>23</v>
      </c>
    </row>
    <row r="123" spans="1:5" ht="12.75">
      <c r="A123" s="34" t="s">
        <v>50</v>
      </c>
      <c r="E123" s="35" t="s">
        <v>47</v>
      </c>
    </row>
    <row r="124" spans="1:5" ht="76.5">
      <c r="A124" s="36" t="s">
        <v>51</v>
      </c>
      <c r="E124" s="37" t="s">
        <v>364</v>
      </c>
    </row>
    <row r="125" spans="1:5" ht="255">
      <c r="A125" t="s">
        <v>53</v>
      </c>
      <c r="E125" s="35" t="s">
        <v>365</v>
      </c>
    </row>
    <row r="126" spans="1:16" ht="12.75">
      <c r="A126" s="25" t="s">
        <v>45</v>
      </c>
      <c s="29" t="s">
        <v>180</v>
      </c>
      <c s="29" t="s">
        <v>366</v>
      </c>
      <c s="25" t="s">
        <v>47</v>
      </c>
      <c s="30" t="s">
        <v>367</v>
      </c>
      <c s="31" t="s">
        <v>49</v>
      </c>
      <c s="32">
        <v>72.45</v>
      </c>
      <c s="33">
        <v>0</v>
      </c>
      <c s="33">
        <f>ROUND(ROUND(H126,2)*ROUND(G126,3),2)</f>
      </c>
      <c r="O126">
        <f>(I126*21)/100</f>
      </c>
      <c t="s">
        <v>23</v>
      </c>
    </row>
    <row r="127" spans="1:5" ht="12.75">
      <c r="A127" s="34" t="s">
        <v>50</v>
      </c>
      <c r="E127" s="35" t="s">
        <v>47</v>
      </c>
    </row>
    <row r="128" spans="1:5" ht="63.75">
      <c r="A128" s="36" t="s">
        <v>51</v>
      </c>
      <c r="E128" s="37" t="s">
        <v>368</v>
      </c>
    </row>
    <row r="129" spans="1:5" ht="38.25">
      <c r="A129" t="s">
        <v>53</v>
      </c>
      <c r="E129" s="35" t="s">
        <v>369</v>
      </c>
    </row>
    <row r="130" spans="1:16" ht="12.75">
      <c r="A130" s="25" t="s">
        <v>45</v>
      </c>
      <c s="29" t="s">
        <v>185</v>
      </c>
      <c s="29" t="s">
        <v>166</v>
      </c>
      <c s="25" t="s">
        <v>47</v>
      </c>
      <c s="30" t="s">
        <v>167</v>
      </c>
      <c s="31" t="s">
        <v>152</v>
      </c>
      <c s="32">
        <v>483</v>
      </c>
      <c s="33">
        <v>0</v>
      </c>
      <c s="33">
        <f>ROUND(ROUND(H130,2)*ROUND(G130,3),2)</f>
      </c>
      <c r="O130">
        <f>(I130*21)/100</f>
      </c>
      <c t="s">
        <v>23</v>
      </c>
    </row>
    <row r="131" spans="1:5" ht="12.75">
      <c r="A131" s="34" t="s">
        <v>50</v>
      </c>
      <c r="E131" s="35" t="s">
        <v>47</v>
      </c>
    </row>
    <row r="132" spans="1:5" ht="51">
      <c r="A132" s="36" t="s">
        <v>51</v>
      </c>
      <c r="E132" s="37" t="s">
        <v>370</v>
      </c>
    </row>
    <row r="133" spans="1:5" ht="63.75">
      <c r="A133" t="s">
        <v>53</v>
      </c>
      <c r="E133" s="35" t="s">
        <v>168</v>
      </c>
    </row>
    <row r="134" spans="1:16" ht="12.75">
      <c r="A134" s="25" t="s">
        <v>45</v>
      </c>
      <c s="29" t="s">
        <v>189</v>
      </c>
      <c s="29" t="s">
        <v>170</v>
      </c>
      <c s="25" t="s">
        <v>47</v>
      </c>
      <c s="30" t="s">
        <v>171</v>
      </c>
      <c s="31" t="s">
        <v>152</v>
      </c>
      <c s="32">
        <v>483</v>
      </c>
      <c s="33">
        <v>0</v>
      </c>
      <c s="33">
        <f>ROUND(ROUND(H134,2)*ROUND(G134,3),2)</f>
      </c>
      <c r="O134">
        <f>(I134*21)/100</f>
      </c>
      <c t="s">
        <v>23</v>
      </c>
    </row>
    <row r="135" spans="1:5" ht="12.75">
      <c r="A135" s="34" t="s">
        <v>50</v>
      </c>
      <c r="E135" s="35" t="s">
        <v>47</v>
      </c>
    </row>
    <row r="136" spans="1:5" ht="51">
      <c r="A136" s="36" t="s">
        <v>51</v>
      </c>
      <c r="E136" s="37" t="s">
        <v>370</v>
      </c>
    </row>
    <row r="137" spans="1:5" ht="76.5">
      <c r="A137" t="s">
        <v>53</v>
      </c>
      <c r="E137" s="35" t="s">
        <v>173</v>
      </c>
    </row>
    <row r="138" spans="1:16" ht="12.75">
      <c r="A138" s="25" t="s">
        <v>45</v>
      </c>
      <c s="29" t="s">
        <v>194</v>
      </c>
      <c s="29" t="s">
        <v>371</v>
      </c>
      <c s="25" t="s">
        <v>47</v>
      </c>
      <c s="30" t="s">
        <v>372</v>
      </c>
      <c s="31" t="s">
        <v>243</v>
      </c>
      <c s="32">
        <v>8</v>
      </c>
      <c s="33">
        <v>0</v>
      </c>
      <c s="33">
        <f>ROUND(ROUND(H138,2)*ROUND(G138,3),2)</f>
      </c>
      <c r="O138">
        <f>(I138*21)/100</f>
      </c>
      <c t="s">
        <v>23</v>
      </c>
    </row>
    <row r="139" spans="1:5" ht="12.75">
      <c r="A139" s="34" t="s">
        <v>50</v>
      </c>
      <c r="E139" s="35" t="s">
        <v>47</v>
      </c>
    </row>
    <row r="140" spans="1:5" ht="51">
      <c r="A140" s="36" t="s">
        <v>51</v>
      </c>
      <c r="E140" s="37" t="s">
        <v>373</v>
      </c>
    </row>
    <row r="141" spans="1:5" ht="153">
      <c r="A141" t="s">
        <v>53</v>
      </c>
      <c r="E141" s="35" t="s">
        <v>374</v>
      </c>
    </row>
    <row r="142" spans="1:18" ht="12.75" customHeight="1">
      <c r="A142" s="6" t="s">
        <v>43</v>
      </c>
      <c s="6"/>
      <c s="39" t="s">
        <v>22</v>
      </c>
      <c s="6"/>
      <c s="27" t="s">
        <v>375</v>
      </c>
      <c s="6"/>
      <c s="6"/>
      <c s="6"/>
      <c s="40">
        <f>0+Q142</f>
      </c>
      <c r="O142">
        <f>0+R142</f>
      </c>
      <c r="Q142">
        <f>0+I143</f>
      </c>
      <c>
        <f>0+O143</f>
      </c>
    </row>
    <row r="143" spans="1:16" ht="12.75">
      <c r="A143" s="25" t="s">
        <v>45</v>
      </c>
      <c s="29" t="s">
        <v>198</v>
      </c>
      <c s="29" t="s">
        <v>376</v>
      </c>
      <c s="25" t="s">
        <v>47</v>
      </c>
      <c s="30" t="s">
        <v>377</v>
      </c>
      <c s="31" t="s">
        <v>49</v>
      </c>
      <c s="32">
        <v>47.88</v>
      </c>
      <c s="33">
        <v>0</v>
      </c>
      <c s="33">
        <f>ROUND(ROUND(H143,2)*ROUND(G143,3),2)</f>
      </c>
      <c r="O143">
        <f>(I143*21)/100</f>
      </c>
      <c t="s">
        <v>23</v>
      </c>
    </row>
    <row r="144" spans="1:5" ht="12.75">
      <c r="A144" s="34" t="s">
        <v>50</v>
      </c>
      <c r="E144" s="35" t="s">
        <v>47</v>
      </c>
    </row>
    <row r="145" spans="1:5" ht="127.5">
      <c r="A145" s="36" t="s">
        <v>51</v>
      </c>
      <c r="E145" s="37" t="s">
        <v>378</v>
      </c>
    </row>
    <row r="146" spans="1:5" ht="255">
      <c r="A146" t="s">
        <v>53</v>
      </c>
      <c r="E146" s="35" t="s">
        <v>379</v>
      </c>
    </row>
    <row r="147" spans="1:18" ht="12.75" customHeight="1">
      <c r="A147" s="6" t="s">
        <v>43</v>
      </c>
      <c s="6"/>
      <c s="39" t="s">
        <v>33</v>
      </c>
      <c s="6"/>
      <c s="27" t="s">
        <v>380</v>
      </c>
      <c s="6"/>
      <c s="6"/>
      <c s="6"/>
      <c s="40">
        <f>0+Q147</f>
      </c>
      <c r="O147">
        <f>0+R147</f>
      </c>
      <c r="Q147">
        <f>0+I148+I152</f>
      </c>
      <c>
        <f>0+O148+O152</f>
      </c>
    </row>
    <row r="148" spans="1:16" ht="12.75">
      <c r="A148" s="25" t="s">
        <v>45</v>
      </c>
      <c s="29" t="s">
        <v>202</v>
      </c>
      <c s="29" t="s">
        <v>381</v>
      </c>
      <c s="25" t="s">
        <v>47</v>
      </c>
      <c s="30" t="s">
        <v>382</v>
      </c>
      <c s="31" t="s">
        <v>49</v>
      </c>
      <c s="32">
        <v>26.35</v>
      </c>
      <c s="33">
        <v>0</v>
      </c>
      <c s="33">
        <f>ROUND(ROUND(H148,2)*ROUND(G148,3),2)</f>
      </c>
      <c r="O148">
        <f>(I148*21)/100</f>
      </c>
      <c t="s">
        <v>23</v>
      </c>
    </row>
    <row r="149" spans="1:5" ht="12.75">
      <c r="A149" s="34" t="s">
        <v>50</v>
      </c>
      <c r="E149" s="35" t="s">
        <v>47</v>
      </c>
    </row>
    <row r="150" spans="1:5" ht="216.75">
      <c r="A150" s="36" t="s">
        <v>51</v>
      </c>
      <c r="E150" s="37" t="s">
        <v>383</v>
      </c>
    </row>
    <row r="151" spans="1:5" ht="76.5">
      <c r="A151" t="s">
        <v>53</v>
      </c>
      <c r="E151" s="35" t="s">
        <v>384</v>
      </c>
    </row>
    <row r="152" spans="1:16" ht="12.75">
      <c r="A152" s="25" t="s">
        <v>45</v>
      </c>
      <c s="29" t="s">
        <v>207</v>
      </c>
      <c s="29" t="s">
        <v>385</v>
      </c>
      <c s="25" t="s">
        <v>47</v>
      </c>
      <c s="30" t="s">
        <v>386</v>
      </c>
      <c s="31" t="s">
        <v>49</v>
      </c>
      <c s="32">
        <v>55.1</v>
      </c>
      <c s="33">
        <v>0</v>
      </c>
      <c s="33">
        <f>ROUND(ROUND(H152,2)*ROUND(G152,3),2)</f>
      </c>
      <c r="O152">
        <f>(I152*21)/100</f>
      </c>
      <c t="s">
        <v>23</v>
      </c>
    </row>
    <row r="153" spans="1:5" ht="12.75">
      <c r="A153" s="34" t="s">
        <v>50</v>
      </c>
      <c r="E153" s="35" t="s">
        <v>47</v>
      </c>
    </row>
    <row r="154" spans="1:5" ht="102">
      <c r="A154" s="36" t="s">
        <v>51</v>
      </c>
      <c r="E154" s="37" t="s">
        <v>387</v>
      </c>
    </row>
    <row r="155" spans="1:5" ht="76.5">
      <c r="A155" t="s">
        <v>53</v>
      </c>
      <c r="E155" s="35" t="s">
        <v>384</v>
      </c>
    </row>
    <row r="156" spans="1:18" ht="12.75" customHeight="1">
      <c r="A156" s="6" t="s">
        <v>43</v>
      </c>
      <c s="6"/>
      <c s="39" t="s">
        <v>35</v>
      </c>
      <c s="6"/>
      <c s="27" t="s">
        <v>174</v>
      </c>
      <c s="6"/>
      <c s="6"/>
      <c s="6"/>
      <c s="40">
        <f>0+Q156</f>
      </c>
      <c r="O156">
        <f>0+R156</f>
      </c>
      <c r="Q156">
        <f>0+I157+I161+I165+I169+I173+I177+I181+I185+I189</f>
      </c>
      <c>
        <f>0+O157+O161+O165+O169+O173+O177+O181+O185+O189</f>
      </c>
    </row>
    <row r="157" spans="1:16" ht="12.75">
      <c r="A157" s="25" t="s">
        <v>45</v>
      </c>
      <c s="29" t="s">
        <v>211</v>
      </c>
      <c s="29" t="s">
        <v>181</v>
      </c>
      <c s="25" t="s">
        <v>47</v>
      </c>
      <c s="30" t="s">
        <v>182</v>
      </c>
      <c s="31" t="s">
        <v>49</v>
      </c>
      <c s="32">
        <v>134.7</v>
      </c>
      <c s="33">
        <v>0</v>
      </c>
      <c s="33">
        <f>ROUND(ROUND(H157,2)*ROUND(G157,3),2)</f>
      </c>
      <c r="O157">
        <f>(I157*21)/100</f>
      </c>
      <c t="s">
        <v>23</v>
      </c>
    </row>
    <row r="158" spans="1:5" ht="12.75">
      <c r="A158" s="34" t="s">
        <v>50</v>
      </c>
      <c r="E158" s="35" t="s">
        <v>47</v>
      </c>
    </row>
    <row r="159" spans="1:5" ht="76.5">
      <c r="A159" s="36" t="s">
        <v>51</v>
      </c>
      <c r="E159" s="37" t="s">
        <v>388</v>
      </c>
    </row>
    <row r="160" spans="1:5" ht="76.5">
      <c r="A160" t="s">
        <v>53</v>
      </c>
      <c r="E160" s="35" t="s">
        <v>184</v>
      </c>
    </row>
    <row r="161" spans="1:16" ht="12.75">
      <c r="A161" s="25" t="s">
        <v>45</v>
      </c>
      <c s="29" t="s">
        <v>215</v>
      </c>
      <c s="29" t="s">
        <v>389</v>
      </c>
      <c s="25" t="s">
        <v>47</v>
      </c>
      <c s="30" t="s">
        <v>390</v>
      </c>
      <c s="31" t="s">
        <v>49</v>
      </c>
      <c s="32">
        <v>21.375</v>
      </c>
      <c s="33">
        <v>0</v>
      </c>
      <c s="33">
        <f>ROUND(ROUND(H161,2)*ROUND(G161,3),2)</f>
      </c>
      <c r="O161">
        <f>(I161*21)/100</f>
      </c>
      <c t="s">
        <v>23</v>
      </c>
    </row>
    <row r="162" spans="1:5" ht="12.75">
      <c r="A162" s="34" t="s">
        <v>50</v>
      </c>
      <c r="E162" s="35" t="s">
        <v>47</v>
      </c>
    </row>
    <row r="163" spans="1:5" ht="76.5">
      <c r="A163" s="36" t="s">
        <v>51</v>
      </c>
      <c r="E163" s="37" t="s">
        <v>391</v>
      </c>
    </row>
    <row r="164" spans="1:5" ht="102">
      <c r="A164" t="s">
        <v>53</v>
      </c>
      <c r="E164" s="35" t="s">
        <v>392</v>
      </c>
    </row>
    <row r="165" spans="1:16" ht="12.75">
      <c r="A165" s="25" t="s">
        <v>45</v>
      </c>
      <c s="29" t="s">
        <v>221</v>
      </c>
      <c s="29" t="s">
        <v>393</v>
      </c>
      <c s="25" t="s">
        <v>47</v>
      </c>
      <c s="30" t="s">
        <v>394</v>
      </c>
      <c s="31" t="s">
        <v>152</v>
      </c>
      <c s="32">
        <v>142.5</v>
      </c>
      <c s="33">
        <v>0</v>
      </c>
      <c s="33">
        <f>ROUND(ROUND(H165,2)*ROUND(G165,3),2)</f>
      </c>
      <c r="O165">
        <f>(I165*21)/100</f>
      </c>
      <c t="s">
        <v>23</v>
      </c>
    </row>
    <row r="166" spans="1:5" ht="12.75">
      <c r="A166" s="34" t="s">
        <v>50</v>
      </c>
      <c r="E166" s="35" t="s">
        <v>47</v>
      </c>
    </row>
    <row r="167" spans="1:5" ht="76.5">
      <c r="A167" s="36" t="s">
        <v>51</v>
      </c>
      <c r="E167" s="37" t="s">
        <v>395</v>
      </c>
    </row>
    <row r="168" spans="1:5" ht="102">
      <c r="A168" t="s">
        <v>53</v>
      </c>
      <c r="E168" s="35" t="s">
        <v>392</v>
      </c>
    </row>
    <row r="169" spans="1:16" ht="12.75">
      <c r="A169" s="25" t="s">
        <v>45</v>
      </c>
      <c s="29" t="s">
        <v>226</v>
      </c>
      <c s="29" t="s">
        <v>396</v>
      </c>
      <c s="25" t="s">
        <v>47</v>
      </c>
      <c s="30" t="s">
        <v>397</v>
      </c>
      <c s="31" t="s">
        <v>152</v>
      </c>
      <c s="32">
        <v>206.325</v>
      </c>
      <c s="33">
        <v>0</v>
      </c>
      <c s="33">
        <f>ROUND(ROUND(H169,2)*ROUND(G169,3),2)</f>
      </c>
      <c r="O169">
        <f>(I169*21)/100</f>
      </c>
      <c t="s">
        <v>23</v>
      </c>
    </row>
    <row r="170" spans="1:5" ht="12.75">
      <c r="A170" s="34" t="s">
        <v>50</v>
      </c>
      <c r="E170" s="35" t="s">
        <v>47</v>
      </c>
    </row>
    <row r="171" spans="1:5" ht="63.75">
      <c r="A171" s="36" t="s">
        <v>51</v>
      </c>
      <c r="E171" s="37" t="s">
        <v>398</v>
      </c>
    </row>
    <row r="172" spans="1:5" ht="89.25">
      <c r="A172" t="s">
        <v>53</v>
      </c>
      <c r="E172" s="35" t="s">
        <v>193</v>
      </c>
    </row>
    <row r="173" spans="1:16" ht="12.75">
      <c r="A173" s="25" t="s">
        <v>45</v>
      </c>
      <c s="29" t="s">
        <v>230</v>
      </c>
      <c s="29" t="s">
        <v>399</v>
      </c>
      <c s="25" t="s">
        <v>47</v>
      </c>
      <c s="30" t="s">
        <v>400</v>
      </c>
      <c s="31" t="s">
        <v>152</v>
      </c>
      <c s="32">
        <v>412.65</v>
      </c>
      <c s="33">
        <v>0</v>
      </c>
      <c s="33">
        <f>ROUND(ROUND(H173,2)*ROUND(G173,3),2)</f>
      </c>
      <c r="O173">
        <f>(I173*21)/100</f>
      </c>
      <c t="s">
        <v>23</v>
      </c>
    </row>
    <row r="174" spans="1:5" ht="12.75">
      <c r="A174" s="34" t="s">
        <v>50</v>
      </c>
      <c r="E174" s="35" t="s">
        <v>47</v>
      </c>
    </row>
    <row r="175" spans="1:5" ht="114.75">
      <c r="A175" s="36" t="s">
        <v>51</v>
      </c>
      <c r="E175" s="37" t="s">
        <v>401</v>
      </c>
    </row>
    <row r="176" spans="1:5" ht="89.25">
      <c r="A176" t="s">
        <v>53</v>
      </c>
      <c r="E176" s="35" t="s">
        <v>193</v>
      </c>
    </row>
    <row r="177" spans="1:16" ht="12.75">
      <c r="A177" s="25" t="s">
        <v>45</v>
      </c>
      <c s="29" t="s">
        <v>234</v>
      </c>
      <c s="29" t="s">
        <v>402</v>
      </c>
      <c s="25" t="s">
        <v>47</v>
      </c>
      <c s="30" t="s">
        <v>403</v>
      </c>
      <c s="31" t="s">
        <v>152</v>
      </c>
      <c s="32">
        <v>206.325</v>
      </c>
      <c s="33">
        <v>0</v>
      </c>
      <c s="33">
        <f>ROUND(ROUND(H177,2)*ROUND(G177,3),2)</f>
      </c>
      <c r="O177">
        <f>(I177*21)/100</f>
      </c>
      <c t="s">
        <v>23</v>
      </c>
    </row>
    <row r="178" spans="1:5" ht="12.75">
      <c r="A178" s="34" t="s">
        <v>50</v>
      </c>
      <c r="E178" s="35" t="s">
        <v>47</v>
      </c>
    </row>
    <row r="179" spans="1:5" ht="76.5">
      <c r="A179" s="36" t="s">
        <v>51</v>
      </c>
      <c r="E179" s="37" t="s">
        <v>404</v>
      </c>
    </row>
    <row r="180" spans="1:5" ht="165.75">
      <c r="A180" t="s">
        <v>53</v>
      </c>
      <c r="E180" s="35" t="s">
        <v>206</v>
      </c>
    </row>
    <row r="181" spans="1:16" ht="12.75">
      <c r="A181" s="25" t="s">
        <v>45</v>
      </c>
      <c s="29" t="s">
        <v>240</v>
      </c>
      <c s="29" t="s">
        <v>405</v>
      </c>
      <c s="25" t="s">
        <v>47</v>
      </c>
      <c s="30" t="s">
        <v>406</v>
      </c>
      <c s="31" t="s">
        <v>49</v>
      </c>
      <c s="32">
        <v>20.633</v>
      </c>
      <c s="33">
        <v>0</v>
      </c>
      <c s="33">
        <f>ROUND(ROUND(H181,2)*ROUND(G181,3),2)</f>
      </c>
      <c r="O181">
        <f>(I181*21)/100</f>
      </c>
      <c t="s">
        <v>23</v>
      </c>
    </row>
    <row r="182" spans="1:5" ht="12.75">
      <c r="A182" s="34" t="s">
        <v>50</v>
      </c>
      <c r="E182" s="35" t="s">
        <v>47</v>
      </c>
    </row>
    <row r="183" spans="1:5" ht="76.5">
      <c r="A183" s="36" t="s">
        <v>51</v>
      </c>
      <c r="E183" s="37" t="s">
        <v>407</v>
      </c>
    </row>
    <row r="184" spans="1:5" ht="165.75">
      <c r="A184" t="s">
        <v>53</v>
      </c>
      <c r="E184" s="35" t="s">
        <v>206</v>
      </c>
    </row>
    <row r="185" spans="1:16" ht="12.75">
      <c r="A185" s="25" t="s">
        <v>45</v>
      </c>
      <c s="29" t="s">
        <v>247</v>
      </c>
      <c s="29" t="s">
        <v>227</v>
      </c>
      <c s="25" t="s">
        <v>47</v>
      </c>
      <c s="30" t="s">
        <v>228</v>
      </c>
      <c s="31" t="s">
        <v>152</v>
      </c>
      <c s="32">
        <v>101.72</v>
      </c>
      <c s="33">
        <v>0</v>
      </c>
      <c s="33">
        <f>ROUND(ROUND(H185,2)*ROUND(G185,3),2)</f>
      </c>
      <c r="O185">
        <f>(I185*21)/100</f>
      </c>
      <c t="s">
        <v>23</v>
      </c>
    </row>
    <row r="186" spans="1:5" ht="12.75">
      <c r="A186" s="34" t="s">
        <v>50</v>
      </c>
      <c r="E186" s="35" t="s">
        <v>47</v>
      </c>
    </row>
    <row r="187" spans="1:5" ht="51">
      <c r="A187" s="36" t="s">
        <v>51</v>
      </c>
      <c r="E187" s="37" t="s">
        <v>408</v>
      </c>
    </row>
    <row r="188" spans="1:5" ht="178.5">
      <c r="A188" t="s">
        <v>53</v>
      </c>
      <c r="E188" s="35" t="s">
        <v>225</v>
      </c>
    </row>
    <row r="189" spans="1:16" ht="12.75">
      <c r="A189" s="25" t="s">
        <v>45</v>
      </c>
      <c s="29" t="s">
        <v>252</v>
      </c>
      <c s="29" t="s">
        <v>409</v>
      </c>
      <c s="25" t="s">
        <v>47</v>
      </c>
      <c s="30" t="s">
        <v>410</v>
      </c>
      <c s="31" t="s">
        <v>152</v>
      </c>
      <c s="32">
        <v>1.28</v>
      </c>
      <c s="33">
        <v>0</v>
      </c>
      <c s="33">
        <f>ROUND(ROUND(H189,2)*ROUND(G189,3),2)</f>
      </c>
      <c r="O189">
        <f>(I189*21)/100</f>
      </c>
      <c t="s">
        <v>23</v>
      </c>
    </row>
    <row r="190" spans="1:5" ht="12.75">
      <c r="A190" s="34" t="s">
        <v>50</v>
      </c>
      <c r="E190" s="35" t="s">
        <v>47</v>
      </c>
    </row>
    <row r="191" spans="1:5" ht="38.25">
      <c r="A191" s="36" t="s">
        <v>51</v>
      </c>
      <c r="E191" s="37" t="s">
        <v>411</v>
      </c>
    </row>
    <row r="192" spans="1:5" ht="178.5">
      <c r="A192" t="s">
        <v>53</v>
      </c>
      <c r="E192" s="35" t="s">
        <v>225</v>
      </c>
    </row>
    <row r="193" spans="1:18" ht="12.75" customHeight="1">
      <c r="A193" s="6" t="s">
        <v>43</v>
      </c>
      <c s="6"/>
      <c s="39" t="s">
        <v>40</v>
      </c>
      <c s="6"/>
      <c s="27" t="s">
        <v>246</v>
      </c>
      <c s="6"/>
      <c s="6"/>
      <c s="6"/>
      <c s="40">
        <f>0+Q193</f>
      </c>
      <c r="O193">
        <f>0+R193</f>
      </c>
      <c r="Q193">
        <f>0+I194+I198+I202+I206+I210+I214+I218+I222+I226+I230</f>
      </c>
      <c>
        <f>0+O194+O198+O202+O206+O210+O214+O218+O222+O226+O230</f>
      </c>
    </row>
    <row r="194" spans="1:16" ht="25.5">
      <c r="A194" s="25" t="s">
        <v>45</v>
      </c>
      <c s="29" t="s">
        <v>256</v>
      </c>
      <c s="29" t="s">
        <v>412</v>
      </c>
      <c s="25" t="s">
        <v>47</v>
      </c>
      <c s="30" t="s">
        <v>413</v>
      </c>
      <c s="31" t="s">
        <v>110</v>
      </c>
      <c s="32">
        <v>27</v>
      </c>
      <c s="33">
        <v>0</v>
      </c>
      <c s="33">
        <f>ROUND(ROUND(H194,2)*ROUND(G194,3),2)</f>
      </c>
      <c r="O194">
        <f>(I194*21)/100</f>
      </c>
      <c t="s">
        <v>23</v>
      </c>
    </row>
    <row r="195" spans="1:5" ht="12.75">
      <c r="A195" s="34" t="s">
        <v>50</v>
      </c>
      <c r="E195" s="35" t="s">
        <v>47</v>
      </c>
    </row>
    <row r="196" spans="1:5" ht="76.5">
      <c r="A196" s="36" t="s">
        <v>51</v>
      </c>
      <c r="E196" s="37" t="s">
        <v>414</v>
      </c>
    </row>
    <row r="197" spans="1:5" ht="89.25">
      <c r="A197" t="s">
        <v>53</v>
      </c>
      <c r="E197" s="35" t="s">
        <v>415</v>
      </c>
    </row>
    <row r="198" spans="1:16" ht="12.75">
      <c r="A198" s="25" t="s">
        <v>45</v>
      </c>
      <c s="29" t="s">
        <v>262</v>
      </c>
      <c s="29" t="s">
        <v>416</v>
      </c>
      <c s="25" t="s">
        <v>47</v>
      </c>
      <c s="30" t="s">
        <v>417</v>
      </c>
      <c s="31" t="s">
        <v>110</v>
      </c>
      <c s="32">
        <v>27</v>
      </c>
      <c s="33">
        <v>0</v>
      </c>
      <c s="33">
        <f>ROUND(ROUND(H198,2)*ROUND(G198,3),2)</f>
      </c>
      <c r="O198">
        <f>(I198*21)/100</f>
      </c>
      <c t="s">
        <v>23</v>
      </c>
    </row>
    <row r="199" spans="1:5" ht="12.75">
      <c r="A199" s="34" t="s">
        <v>50</v>
      </c>
      <c r="E199" s="35" t="s">
        <v>47</v>
      </c>
    </row>
    <row r="200" spans="1:5" ht="76.5">
      <c r="A200" s="36" t="s">
        <v>51</v>
      </c>
      <c r="E200" s="37" t="s">
        <v>414</v>
      </c>
    </row>
    <row r="201" spans="1:5" ht="63.75">
      <c r="A201" t="s">
        <v>53</v>
      </c>
      <c r="E201" s="35" t="s">
        <v>418</v>
      </c>
    </row>
    <row r="202" spans="1:16" ht="12.75">
      <c r="A202" s="25" t="s">
        <v>45</v>
      </c>
      <c s="29" t="s">
        <v>267</v>
      </c>
      <c s="29" t="s">
        <v>419</v>
      </c>
      <c s="25" t="s">
        <v>47</v>
      </c>
      <c s="30" t="s">
        <v>420</v>
      </c>
      <c s="31" t="s">
        <v>259</v>
      </c>
      <c s="32">
        <v>4941</v>
      </c>
      <c s="33">
        <v>0</v>
      </c>
      <c s="33">
        <f>ROUND(ROUND(H202,2)*ROUND(G202,3),2)</f>
      </c>
      <c r="O202">
        <f>(I202*21)/100</f>
      </c>
      <c t="s">
        <v>23</v>
      </c>
    </row>
    <row r="203" spans="1:5" ht="12.75">
      <c r="A203" s="34" t="s">
        <v>50</v>
      </c>
      <c r="E203" s="35" t="s">
        <v>47</v>
      </c>
    </row>
    <row r="204" spans="1:5" ht="140.25">
      <c r="A204" s="36" t="s">
        <v>51</v>
      </c>
      <c r="E204" s="37" t="s">
        <v>421</v>
      </c>
    </row>
    <row r="205" spans="1:5" ht="76.5">
      <c r="A205" t="s">
        <v>53</v>
      </c>
      <c r="E205" s="35" t="s">
        <v>422</v>
      </c>
    </row>
    <row r="206" spans="1:16" ht="25.5">
      <c r="A206" s="25" t="s">
        <v>45</v>
      </c>
      <c s="29" t="s">
        <v>272</v>
      </c>
      <c s="29" t="s">
        <v>423</v>
      </c>
      <c s="25" t="s">
        <v>47</v>
      </c>
      <c s="30" t="s">
        <v>424</v>
      </c>
      <c s="31" t="s">
        <v>110</v>
      </c>
      <c s="32">
        <v>96</v>
      </c>
      <c s="33">
        <v>0</v>
      </c>
      <c s="33">
        <f>ROUND(ROUND(H206,2)*ROUND(G206,3),2)</f>
      </c>
      <c r="O206">
        <f>(I206*21)/100</f>
      </c>
      <c t="s">
        <v>23</v>
      </c>
    </row>
    <row r="207" spans="1:5" ht="12.75">
      <c r="A207" s="34" t="s">
        <v>50</v>
      </c>
      <c r="E207" s="35" t="s">
        <v>47</v>
      </c>
    </row>
    <row r="208" spans="1:5" ht="63.75">
      <c r="A208" s="36" t="s">
        <v>51</v>
      </c>
      <c r="E208" s="37" t="s">
        <v>425</v>
      </c>
    </row>
    <row r="209" spans="1:5" ht="114.75">
      <c r="A209" t="s">
        <v>53</v>
      </c>
      <c r="E209" s="35" t="s">
        <v>426</v>
      </c>
    </row>
    <row r="210" spans="1:16" ht="12.75">
      <c r="A210" s="25" t="s">
        <v>45</v>
      </c>
      <c s="29" t="s">
        <v>277</v>
      </c>
      <c s="29" t="s">
        <v>427</v>
      </c>
      <c s="25" t="s">
        <v>47</v>
      </c>
      <c s="30" t="s">
        <v>428</v>
      </c>
      <c s="31" t="s">
        <v>110</v>
      </c>
      <c s="32">
        <v>96</v>
      </c>
      <c s="33">
        <v>0</v>
      </c>
      <c s="33">
        <f>ROUND(ROUND(H210,2)*ROUND(G210,3),2)</f>
      </c>
      <c r="O210">
        <f>(I210*21)/100</f>
      </c>
      <c t="s">
        <v>23</v>
      </c>
    </row>
    <row r="211" spans="1:5" ht="12.75">
      <c r="A211" s="34" t="s">
        <v>50</v>
      </c>
      <c r="E211" s="35" t="s">
        <v>47</v>
      </c>
    </row>
    <row r="212" spans="1:5" ht="63.75">
      <c r="A212" s="36" t="s">
        <v>51</v>
      </c>
      <c r="E212" s="37" t="s">
        <v>425</v>
      </c>
    </row>
    <row r="213" spans="1:5" ht="89.25">
      <c r="A213" t="s">
        <v>53</v>
      </c>
      <c r="E213" s="35" t="s">
        <v>255</v>
      </c>
    </row>
    <row r="214" spans="1:16" ht="12.75">
      <c r="A214" s="25" t="s">
        <v>45</v>
      </c>
      <c s="29" t="s">
        <v>281</v>
      </c>
      <c s="29" t="s">
        <v>429</v>
      </c>
      <c s="25" t="s">
        <v>47</v>
      </c>
      <c s="30" t="s">
        <v>430</v>
      </c>
      <c s="31" t="s">
        <v>259</v>
      </c>
      <c s="32">
        <v>17568</v>
      </c>
      <c s="33">
        <v>0</v>
      </c>
      <c s="33">
        <f>ROUND(ROUND(H214,2)*ROUND(G214,3),2)</f>
      </c>
      <c r="O214">
        <f>(I214*21)/100</f>
      </c>
      <c t="s">
        <v>23</v>
      </c>
    </row>
    <row r="215" spans="1:5" ht="12.75">
      <c r="A215" s="34" t="s">
        <v>50</v>
      </c>
      <c r="E215" s="35" t="s">
        <v>47</v>
      </c>
    </row>
    <row r="216" spans="1:5" ht="127.5">
      <c r="A216" s="36" t="s">
        <v>51</v>
      </c>
      <c r="E216" s="37" t="s">
        <v>431</v>
      </c>
    </row>
    <row r="217" spans="1:5" ht="89.25">
      <c r="A217" t="s">
        <v>53</v>
      </c>
      <c r="E217" s="35" t="s">
        <v>261</v>
      </c>
    </row>
    <row r="218" spans="1:16" ht="12.75">
      <c r="A218" s="25" t="s">
        <v>45</v>
      </c>
      <c s="29" t="s">
        <v>286</v>
      </c>
      <c s="29" t="s">
        <v>432</v>
      </c>
      <c s="25" t="s">
        <v>47</v>
      </c>
      <c s="30" t="s">
        <v>433</v>
      </c>
      <c s="31" t="s">
        <v>110</v>
      </c>
      <c s="32">
        <v>56</v>
      </c>
      <c s="33">
        <v>0</v>
      </c>
      <c s="33">
        <f>ROUND(ROUND(H218,2)*ROUND(G218,3),2)</f>
      </c>
      <c r="O218">
        <f>(I218*21)/100</f>
      </c>
      <c t="s">
        <v>23</v>
      </c>
    </row>
    <row r="219" spans="1:5" ht="12.75">
      <c r="A219" s="34" t="s">
        <v>50</v>
      </c>
      <c r="E219" s="35" t="s">
        <v>47</v>
      </c>
    </row>
    <row r="220" spans="1:5" ht="51">
      <c r="A220" s="36" t="s">
        <v>51</v>
      </c>
      <c r="E220" s="37" t="s">
        <v>434</v>
      </c>
    </row>
    <row r="221" spans="1:5" ht="76.5">
      <c r="A221" t="s">
        <v>53</v>
      </c>
      <c r="E221" s="35" t="s">
        <v>276</v>
      </c>
    </row>
    <row r="222" spans="1:16" ht="12.75">
      <c r="A222" s="25" t="s">
        <v>45</v>
      </c>
      <c s="29" t="s">
        <v>291</v>
      </c>
      <c s="29" t="s">
        <v>435</v>
      </c>
      <c s="25" t="s">
        <v>47</v>
      </c>
      <c s="30" t="s">
        <v>436</v>
      </c>
      <c s="31" t="s">
        <v>110</v>
      </c>
      <c s="32">
        <v>57</v>
      </c>
      <c s="33">
        <v>0</v>
      </c>
      <c s="33">
        <f>ROUND(ROUND(H222,2)*ROUND(G222,3),2)</f>
      </c>
      <c r="O222">
        <f>(I222*21)/100</f>
      </c>
      <c t="s">
        <v>23</v>
      </c>
    </row>
    <row r="223" spans="1:5" ht="12.75">
      <c r="A223" s="34" t="s">
        <v>50</v>
      </c>
      <c r="E223" s="35" t="s">
        <v>47</v>
      </c>
    </row>
    <row r="224" spans="1:5" ht="51">
      <c r="A224" s="36" t="s">
        <v>51</v>
      </c>
      <c r="E224" s="37" t="s">
        <v>437</v>
      </c>
    </row>
    <row r="225" spans="1:5" ht="76.5">
      <c r="A225" t="s">
        <v>53</v>
      </c>
      <c r="E225" s="35" t="s">
        <v>276</v>
      </c>
    </row>
    <row r="226" spans="1:16" ht="12.75">
      <c r="A226" s="25" t="s">
        <v>45</v>
      </c>
      <c s="29" t="s">
        <v>438</v>
      </c>
      <c s="29" t="s">
        <v>282</v>
      </c>
      <c s="25" t="s">
        <v>47</v>
      </c>
      <c s="30" t="s">
        <v>283</v>
      </c>
      <c s="31" t="s">
        <v>110</v>
      </c>
      <c s="32">
        <v>25</v>
      </c>
      <c s="33">
        <v>0</v>
      </c>
      <c s="33">
        <f>ROUND(ROUND(H226,2)*ROUND(G226,3),2)</f>
      </c>
      <c r="O226">
        <f>(I226*21)/100</f>
      </c>
      <c t="s">
        <v>23</v>
      </c>
    </row>
    <row r="227" spans="1:5" ht="12.75">
      <c r="A227" s="34" t="s">
        <v>50</v>
      </c>
      <c r="E227" s="35" t="s">
        <v>47</v>
      </c>
    </row>
    <row r="228" spans="1:5" ht="12.75">
      <c r="A228" s="36" t="s">
        <v>51</v>
      </c>
      <c r="E228" s="37" t="s">
        <v>439</v>
      </c>
    </row>
    <row r="229" spans="1:5" ht="63.75">
      <c r="A229" t="s">
        <v>53</v>
      </c>
      <c r="E229" s="35" t="s">
        <v>285</v>
      </c>
    </row>
    <row r="230" spans="1:16" ht="12.75">
      <c r="A230" s="25" t="s">
        <v>45</v>
      </c>
      <c s="29" t="s">
        <v>440</v>
      </c>
      <c s="29" t="s">
        <v>287</v>
      </c>
      <c s="25" t="s">
        <v>47</v>
      </c>
      <c s="30" t="s">
        <v>288</v>
      </c>
      <c s="31" t="s">
        <v>110</v>
      </c>
      <c s="32">
        <v>25</v>
      </c>
      <c s="33">
        <v>0</v>
      </c>
      <c s="33">
        <f>ROUND(ROUND(H230,2)*ROUND(G230,3),2)</f>
      </c>
      <c r="O230">
        <f>(I230*21)/100</f>
      </c>
      <c t="s">
        <v>23</v>
      </c>
    </row>
    <row r="231" spans="1:5" ht="12.75">
      <c r="A231" s="34" t="s">
        <v>50</v>
      </c>
      <c r="E231" s="35" t="s">
        <v>47</v>
      </c>
    </row>
    <row r="232" spans="1:5" ht="12.75">
      <c r="A232" s="36" t="s">
        <v>51</v>
      </c>
      <c r="E232" s="37" t="s">
        <v>439</v>
      </c>
    </row>
    <row r="233" spans="1:5" ht="76.5">
      <c r="A233" t="s">
        <v>53</v>
      </c>
      <c r="E233" s="35" t="s">
        <v>290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4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0+O8+O69+O150+O195+O220+O265+O318+O359+O388+O409</f>
      </c>
      <c t="s">
        <v>22</v>
      </c>
    </row>
    <row r="3" spans="1:16" ht="15" customHeight="1">
      <c r="A3" t="s">
        <v>12</v>
      </c>
      <c s="12" t="s">
        <v>14</v>
      </c>
      <c s="13" t="s">
        <v>15</v>
      </c>
      <c s="1"/>
      <c s="14" t="s">
        <v>16</v>
      </c>
      <c s="1"/>
      <c s="9"/>
      <c s="8" t="s">
        <v>441</v>
      </c>
      <c s="41">
        <f>0+I8+I69+I150+I195+I220+I265+I318+I359+I388+I409</f>
      </c>
      <c r="O3" t="s">
        <v>19</v>
      </c>
      <c t="s">
        <v>23</v>
      </c>
    </row>
    <row r="4" spans="1:16" ht="15" customHeight="1">
      <c r="A4" t="s">
        <v>17</v>
      </c>
      <c s="16" t="s">
        <v>18</v>
      </c>
      <c s="17" t="s">
        <v>441</v>
      </c>
      <c s="6"/>
      <c s="18" t="s">
        <v>442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f>
      </c>
      <c>
        <f>0+O9+O13+O17+O21+O25+O29+O33+O37+O41+O45+O49+O53+O57+O61+O65</f>
      </c>
    </row>
    <row r="9" spans="1:16" ht="12.75">
      <c r="A9" s="25" t="s">
        <v>45</v>
      </c>
      <c s="29" t="s">
        <v>29</v>
      </c>
      <c s="29" t="s">
        <v>46</v>
      </c>
      <c s="25" t="s">
        <v>47</v>
      </c>
      <c s="30" t="s">
        <v>48</v>
      </c>
      <c s="31" t="s">
        <v>49</v>
      </c>
      <c s="32">
        <v>73.508</v>
      </c>
      <c s="33">
        <v>0</v>
      </c>
      <c s="33">
        <f>ROUND(ROUND(H9,2)*ROUND(G9,3),2)</f>
      </c>
      <c r="O9">
        <f>(I9*21)/100</f>
      </c>
      <c t="s">
        <v>23</v>
      </c>
    </row>
    <row r="10" spans="1:5" ht="12.75">
      <c r="A10" s="34" t="s">
        <v>50</v>
      </c>
      <c r="E10" s="35" t="s">
        <v>47</v>
      </c>
    </row>
    <row r="11" spans="1:5" ht="89.25">
      <c r="A11" s="36" t="s">
        <v>51</v>
      </c>
      <c r="E11" s="37" t="s">
        <v>443</v>
      </c>
    </row>
    <row r="12" spans="1:5" ht="51">
      <c r="A12" t="s">
        <v>53</v>
      </c>
      <c r="E12" s="35" t="s">
        <v>54</v>
      </c>
    </row>
    <row r="13" spans="1:16" ht="12.75">
      <c r="A13" s="25" t="s">
        <v>45</v>
      </c>
      <c s="29" t="s">
        <v>23</v>
      </c>
      <c s="29" t="s">
        <v>300</v>
      </c>
      <c s="25" t="s">
        <v>47</v>
      </c>
      <c s="30" t="s">
        <v>301</v>
      </c>
      <c s="31" t="s">
        <v>57</v>
      </c>
      <c s="32">
        <v>97.76</v>
      </c>
      <c s="33">
        <v>0</v>
      </c>
      <c s="33">
        <f>ROUND(ROUND(H13,2)*ROUND(G13,3),2)</f>
      </c>
      <c r="O13">
        <f>(I13*21)/100</f>
      </c>
      <c t="s">
        <v>23</v>
      </c>
    </row>
    <row r="14" spans="1:5" ht="12.75">
      <c r="A14" s="34" t="s">
        <v>50</v>
      </c>
      <c r="E14" s="35" t="s">
        <v>47</v>
      </c>
    </row>
    <row r="15" spans="1:5" ht="51">
      <c r="A15" s="36" t="s">
        <v>51</v>
      </c>
      <c r="E15" s="37" t="s">
        <v>444</v>
      </c>
    </row>
    <row r="16" spans="1:5" ht="51">
      <c r="A16" t="s">
        <v>53</v>
      </c>
      <c r="E16" s="35" t="s">
        <v>54</v>
      </c>
    </row>
    <row r="17" spans="1:16" ht="12.75">
      <c r="A17" s="25" t="s">
        <v>45</v>
      </c>
      <c s="29" t="s">
        <v>22</v>
      </c>
      <c s="29" t="s">
        <v>55</v>
      </c>
      <c s="25" t="s">
        <v>47</v>
      </c>
      <c s="30" t="s">
        <v>56</v>
      </c>
      <c s="31" t="s">
        <v>57</v>
      </c>
      <c s="32">
        <v>9.69</v>
      </c>
      <c s="33">
        <v>0</v>
      </c>
      <c s="33">
        <f>ROUND(ROUND(H17,2)*ROUND(G17,3),2)</f>
      </c>
      <c r="O17">
        <f>(I17*21)/100</f>
      </c>
      <c t="s">
        <v>23</v>
      </c>
    </row>
    <row r="18" spans="1:5" ht="12.75">
      <c r="A18" s="34" t="s">
        <v>50</v>
      </c>
      <c r="E18" s="35" t="s">
        <v>47</v>
      </c>
    </row>
    <row r="19" spans="1:5" ht="89.25">
      <c r="A19" s="36" t="s">
        <v>51</v>
      </c>
      <c r="E19" s="37" t="s">
        <v>445</v>
      </c>
    </row>
    <row r="20" spans="1:5" ht="51">
      <c r="A20" t="s">
        <v>53</v>
      </c>
      <c r="E20" s="35" t="s">
        <v>54</v>
      </c>
    </row>
    <row r="21" spans="1:16" ht="12.75">
      <c r="A21" s="25" t="s">
        <v>45</v>
      </c>
      <c s="29" t="s">
        <v>33</v>
      </c>
      <c s="29" t="s">
        <v>59</v>
      </c>
      <c s="25" t="s">
        <v>47</v>
      </c>
      <c s="30" t="s">
        <v>60</v>
      </c>
      <c s="31" t="s">
        <v>61</v>
      </c>
      <c s="32">
        <v>1</v>
      </c>
      <c s="33">
        <v>0</v>
      </c>
      <c s="33">
        <f>ROUND(ROUND(H21,2)*ROUND(G21,3),2)</f>
      </c>
      <c r="O21">
        <f>(I21*21)/100</f>
      </c>
      <c t="s">
        <v>23</v>
      </c>
    </row>
    <row r="22" spans="1:5" ht="12.75">
      <c r="A22" s="34" t="s">
        <v>50</v>
      </c>
      <c r="E22" s="35" t="s">
        <v>47</v>
      </c>
    </row>
    <row r="23" spans="1:5" ht="178.5">
      <c r="A23" s="36" t="s">
        <v>51</v>
      </c>
      <c r="E23" s="37" t="s">
        <v>446</v>
      </c>
    </row>
    <row r="24" spans="1:5" ht="51">
      <c r="A24" t="s">
        <v>53</v>
      </c>
      <c r="E24" s="35" t="s">
        <v>63</v>
      </c>
    </row>
    <row r="25" spans="1:16" ht="12.75">
      <c r="A25" s="25" t="s">
        <v>45</v>
      </c>
      <c s="29" t="s">
        <v>35</v>
      </c>
      <c s="29" t="s">
        <v>64</v>
      </c>
      <c s="25" t="s">
        <v>47</v>
      </c>
      <c s="30" t="s">
        <v>65</v>
      </c>
      <c s="31" t="s">
        <v>61</v>
      </c>
      <c s="32">
        <v>1</v>
      </c>
      <c s="33">
        <v>0</v>
      </c>
      <c s="33">
        <f>ROUND(ROUND(H25,2)*ROUND(G25,3),2)</f>
      </c>
      <c r="O25">
        <f>(I25*21)/100</f>
      </c>
      <c t="s">
        <v>23</v>
      </c>
    </row>
    <row r="26" spans="1:5" ht="12.75">
      <c r="A26" s="34" t="s">
        <v>50</v>
      </c>
      <c r="E26" s="35" t="s">
        <v>47</v>
      </c>
    </row>
    <row r="27" spans="1:5" ht="25.5">
      <c r="A27" s="36" t="s">
        <v>51</v>
      </c>
      <c r="E27" s="37" t="s">
        <v>447</v>
      </c>
    </row>
    <row r="28" spans="1:5" ht="51">
      <c r="A28" t="s">
        <v>53</v>
      </c>
      <c r="E28" s="35" t="s">
        <v>67</v>
      </c>
    </row>
    <row r="29" spans="1:16" ht="12.75">
      <c r="A29" s="25" t="s">
        <v>45</v>
      </c>
      <c s="29" t="s">
        <v>37</v>
      </c>
      <c s="29" t="s">
        <v>68</v>
      </c>
      <c s="25" t="s">
        <v>29</v>
      </c>
      <c s="30" t="s">
        <v>69</v>
      </c>
      <c s="31" t="s">
        <v>61</v>
      </c>
      <c s="32">
        <v>1</v>
      </c>
      <c s="33">
        <v>0</v>
      </c>
      <c s="33">
        <f>ROUND(ROUND(H29,2)*ROUND(G29,3),2)</f>
      </c>
      <c r="O29">
        <f>(I29*21)/100</f>
      </c>
      <c t="s">
        <v>23</v>
      </c>
    </row>
    <row r="30" spans="1:5" ht="12.75">
      <c r="A30" s="34" t="s">
        <v>50</v>
      </c>
      <c r="E30" s="35" t="s">
        <v>47</v>
      </c>
    </row>
    <row r="31" spans="1:5" ht="76.5">
      <c r="A31" s="36" t="s">
        <v>51</v>
      </c>
      <c r="E31" s="37" t="s">
        <v>448</v>
      </c>
    </row>
    <row r="32" spans="1:5" ht="51">
      <c r="A32" t="s">
        <v>53</v>
      </c>
      <c r="E32" s="35" t="s">
        <v>71</v>
      </c>
    </row>
    <row r="33" spans="1:16" ht="12.75">
      <c r="A33" s="25" t="s">
        <v>45</v>
      </c>
      <c s="29" t="s">
        <v>73</v>
      </c>
      <c s="29" t="s">
        <v>68</v>
      </c>
      <c s="25" t="s">
        <v>23</v>
      </c>
      <c s="30" t="s">
        <v>69</v>
      </c>
      <c s="31" t="s">
        <v>61</v>
      </c>
      <c s="32">
        <v>1</v>
      </c>
      <c s="33">
        <v>0</v>
      </c>
      <c s="33">
        <f>ROUND(ROUND(H33,2)*ROUND(G33,3),2)</f>
      </c>
      <c r="O33">
        <f>(I33*21)/100</f>
      </c>
      <c t="s">
        <v>23</v>
      </c>
    </row>
    <row r="34" spans="1:5" ht="12.75">
      <c r="A34" s="34" t="s">
        <v>50</v>
      </c>
      <c r="E34" s="35" t="s">
        <v>47</v>
      </c>
    </row>
    <row r="35" spans="1:5" ht="153">
      <c r="A35" s="36" t="s">
        <v>51</v>
      </c>
      <c r="E35" s="37" t="s">
        <v>449</v>
      </c>
    </row>
    <row r="36" spans="1:5" ht="51">
      <c r="A36" t="s">
        <v>53</v>
      </c>
      <c r="E36" s="35" t="s">
        <v>71</v>
      </c>
    </row>
    <row r="37" spans="1:16" ht="12.75">
      <c r="A37" s="25" t="s">
        <v>45</v>
      </c>
      <c s="29" t="s">
        <v>78</v>
      </c>
      <c s="29" t="s">
        <v>74</v>
      </c>
      <c s="25" t="s">
        <v>47</v>
      </c>
      <c s="30" t="s">
        <v>75</v>
      </c>
      <c s="31" t="s">
        <v>61</v>
      </c>
      <c s="32">
        <v>1</v>
      </c>
      <c s="33">
        <v>0</v>
      </c>
      <c s="33">
        <f>ROUND(ROUND(H37,2)*ROUND(G37,3),2)</f>
      </c>
      <c r="O37">
        <f>(I37*21)/100</f>
      </c>
      <c t="s">
        <v>23</v>
      </c>
    </row>
    <row r="38" spans="1:5" ht="12.75">
      <c r="A38" s="34" t="s">
        <v>50</v>
      </c>
      <c r="E38" s="35" t="s">
        <v>47</v>
      </c>
    </row>
    <row r="39" spans="1:5" ht="127.5">
      <c r="A39" s="36" t="s">
        <v>51</v>
      </c>
      <c r="E39" s="37" t="s">
        <v>450</v>
      </c>
    </row>
    <row r="40" spans="1:5" ht="89.25">
      <c r="A40" t="s">
        <v>53</v>
      </c>
      <c r="E40" s="35" t="s">
        <v>77</v>
      </c>
    </row>
    <row r="41" spans="1:16" ht="12.75">
      <c r="A41" s="25" t="s">
        <v>45</v>
      </c>
      <c s="29" t="s">
        <v>40</v>
      </c>
      <c s="29" t="s">
        <v>79</v>
      </c>
      <c s="25" t="s">
        <v>47</v>
      </c>
      <c s="30" t="s">
        <v>80</v>
      </c>
      <c s="31" t="s">
        <v>61</v>
      </c>
      <c s="32">
        <v>1</v>
      </c>
      <c s="33">
        <v>0</v>
      </c>
      <c s="33">
        <f>ROUND(ROUND(H41,2)*ROUND(G41,3),2)</f>
      </c>
      <c r="O41">
        <f>(I41*21)/100</f>
      </c>
      <c t="s">
        <v>23</v>
      </c>
    </row>
    <row r="42" spans="1:5" ht="12.75">
      <c r="A42" s="34" t="s">
        <v>50</v>
      </c>
      <c r="E42" s="35" t="s">
        <v>47</v>
      </c>
    </row>
    <row r="43" spans="1:5" ht="89.25">
      <c r="A43" s="36" t="s">
        <v>51</v>
      </c>
      <c r="E43" s="37" t="s">
        <v>81</v>
      </c>
    </row>
    <row r="44" spans="1:5" ht="51">
      <c r="A44" t="s">
        <v>53</v>
      </c>
      <c r="E44" s="35" t="s">
        <v>71</v>
      </c>
    </row>
    <row r="45" spans="1:16" ht="12.75">
      <c r="A45" s="25" t="s">
        <v>45</v>
      </c>
      <c s="29" t="s">
        <v>42</v>
      </c>
      <c s="29" t="s">
        <v>451</v>
      </c>
      <c s="25" t="s">
        <v>47</v>
      </c>
      <c s="30" t="s">
        <v>452</v>
      </c>
      <c s="31" t="s">
        <v>243</v>
      </c>
      <c s="32">
        <v>1</v>
      </c>
      <c s="33">
        <v>0</v>
      </c>
      <c s="33">
        <f>ROUND(ROUND(H45,2)*ROUND(G45,3),2)</f>
      </c>
      <c r="O45">
        <f>(I45*21)/100</f>
      </c>
      <c t="s">
        <v>23</v>
      </c>
    </row>
    <row r="46" spans="1:5" ht="12.75">
      <c r="A46" s="34" t="s">
        <v>50</v>
      </c>
      <c r="E46" s="35" t="s">
        <v>47</v>
      </c>
    </row>
    <row r="47" spans="1:5" ht="76.5">
      <c r="A47" s="36" t="s">
        <v>51</v>
      </c>
      <c r="E47" s="37" t="s">
        <v>453</v>
      </c>
    </row>
    <row r="48" spans="1:5" ht="51">
      <c r="A48" t="s">
        <v>53</v>
      </c>
      <c r="E48" s="35" t="s">
        <v>71</v>
      </c>
    </row>
    <row r="49" spans="1:16" ht="12.75">
      <c r="A49" s="25" t="s">
        <v>45</v>
      </c>
      <c s="29" t="s">
        <v>88</v>
      </c>
      <c s="29" t="s">
        <v>82</v>
      </c>
      <c s="25" t="s">
        <v>47</v>
      </c>
      <c s="30" t="s">
        <v>83</v>
      </c>
      <c s="31" t="s">
        <v>61</v>
      </c>
      <c s="32">
        <v>1</v>
      </c>
      <c s="33">
        <v>0</v>
      </c>
      <c s="33">
        <f>ROUND(ROUND(H49,2)*ROUND(G49,3),2)</f>
      </c>
      <c r="O49">
        <f>(I49*21)/100</f>
      </c>
      <c t="s">
        <v>23</v>
      </c>
    </row>
    <row r="50" spans="1:5" ht="12.75">
      <c r="A50" s="34" t="s">
        <v>50</v>
      </c>
      <c r="E50" s="35" t="s">
        <v>47</v>
      </c>
    </row>
    <row r="51" spans="1:5" ht="76.5">
      <c r="A51" s="36" t="s">
        <v>51</v>
      </c>
      <c r="E51" s="37" t="s">
        <v>84</v>
      </c>
    </row>
    <row r="52" spans="1:5" ht="51">
      <c r="A52" t="s">
        <v>53</v>
      </c>
      <c r="E52" s="35" t="s">
        <v>71</v>
      </c>
    </row>
    <row r="53" spans="1:16" ht="12.75">
      <c r="A53" s="25" t="s">
        <v>45</v>
      </c>
      <c s="29" t="s">
        <v>93</v>
      </c>
      <c s="29" t="s">
        <v>85</v>
      </c>
      <c s="25" t="s">
        <v>47</v>
      </c>
      <c s="30" t="s">
        <v>86</v>
      </c>
      <c s="31" t="s">
        <v>61</v>
      </c>
      <c s="32">
        <v>1</v>
      </c>
      <c s="33">
        <v>0</v>
      </c>
      <c s="33">
        <f>ROUND(ROUND(H53,2)*ROUND(G53,3),2)</f>
      </c>
      <c r="O53">
        <f>(I53*21)/100</f>
      </c>
      <c t="s">
        <v>23</v>
      </c>
    </row>
    <row r="54" spans="1:5" ht="12.75">
      <c r="A54" s="34" t="s">
        <v>50</v>
      </c>
      <c r="E54" s="35" t="s">
        <v>47</v>
      </c>
    </row>
    <row r="55" spans="1:5" ht="102">
      <c r="A55" s="36" t="s">
        <v>51</v>
      </c>
      <c r="E55" s="37" t="s">
        <v>454</v>
      </c>
    </row>
    <row r="56" spans="1:5" ht="51">
      <c r="A56" t="s">
        <v>53</v>
      </c>
      <c r="E56" s="35" t="s">
        <v>71</v>
      </c>
    </row>
    <row r="57" spans="1:16" ht="12.75">
      <c r="A57" s="25" t="s">
        <v>45</v>
      </c>
      <c s="29" t="s">
        <v>98</v>
      </c>
      <c s="29" t="s">
        <v>89</v>
      </c>
      <c s="25" t="s">
        <v>29</v>
      </c>
      <c s="30" t="s">
        <v>90</v>
      </c>
      <c s="31" t="s">
        <v>61</v>
      </c>
      <c s="32">
        <v>1</v>
      </c>
      <c s="33">
        <v>0</v>
      </c>
      <c s="33">
        <f>ROUND(ROUND(H57,2)*ROUND(G57,3),2)</f>
      </c>
      <c r="O57">
        <f>(I57*21)/100</f>
      </c>
      <c t="s">
        <v>23</v>
      </c>
    </row>
    <row r="58" spans="1:5" ht="12.75">
      <c r="A58" s="34" t="s">
        <v>50</v>
      </c>
      <c r="E58" s="35" t="s">
        <v>47</v>
      </c>
    </row>
    <row r="59" spans="1:5" ht="63.75">
      <c r="A59" s="36" t="s">
        <v>51</v>
      </c>
      <c r="E59" s="37" t="s">
        <v>455</v>
      </c>
    </row>
    <row r="60" spans="1:5" ht="51">
      <c r="A60" t="s">
        <v>53</v>
      </c>
      <c r="E60" s="35" t="s">
        <v>71</v>
      </c>
    </row>
    <row r="61" spans="1:16" ht="12.75">
      <c r="A61" s="25" t="s">
        <v>45</v>
      </c>
      <c s="29" t="s">
        <v>103</v>
      </c>
      <c s="29" t="s">
        <v>89</v>
      </c>
      <c s="25" t="s">
        <v>23</v>
      </c>
      <c s="30" t="s">
        <v>90</v>
      </c>
      <c s="31" t="s">
        <v>61</v>
      </c>
      <c s="32">
        <v>1</v>
      </c>
      <c s="33">
        <v>0</v>
      </c>
      <c s="33">
        <f>ROUND(ROUND(H61,2)*ROUND(G61,3),2)</f>
      </c>
      <c r="O61">
        <f>(I61*21)/100</f>
      </c>
      <c t="s">
        <v>23</v>
      </c>
    </row>
    <row r="62" spans="1:5" ht="12.75">
      <c r="A62" s="34" t="s">
        <v>50</v>
      </c>
      <c r="E62" s="35" t="s">
        <v>47</v>
      </c>
    </row>
    <row r="63" spans="1:5" ht="38.25">
      <c r="A63" s="36" t="s">
        <v>51</v>
      </c>
      <c r="E63" s="37" t="s">
        <v>91</v>
      </c>
    </row>
    <row r="64" spans="1:5" ht="51">
      <c r="A64" t="s">
        <v>53</v>
      </c>
      <c r="E64" s="35" t="s">
        <v>71</v>
      </c>
    </row>
    <row r="65" spans="1:16" ht="12.75">
      <c r="A65" s="25" t="s">
        <v>45</v>
      </c>
      <c s="29" t="s">
        <v>107</v>
      </c>
      <c s="29" t="s">
        <v>325</v>
      </c>
      <c s="25" t="s">
        <v>47</v>
      </c>
      <c s="30" t="s">
        <v>326</v>
      </c>
      <c s="31" t="s">
        <v>243</v>
      </c>
      <c s="32">
        <v>1</v>
      </c>
      <c s="33">
        <v>0</v>
      </c>
      <c s="33">
        <f>ROUND(ROUND(H65,2)*ROUND(G65,3),2)</f>
      </c>
      <c r="O65">
        <f>(I65*21)/100</f>
      </c>
      <c t="s">
        <v>23</v>
      </c>
    </row>
    <row r="66" spans="1:5" ht="12.75">
      <c r="A66" s="34" t="s">
        <v>50</v>
      </c>
      <c r="E66" s="35" t="s">
        <v>47</v>
      </c>
    </row>
    <row r="67" spans="1:5" ht="102">
      <c r="A67" s="36" t="s">
        <v>51</v>
      </c>
      <c r="E67" s="37" t="s">
        <v>456</v>
      </c>
    </row>
    <row r="68" spans="1:5" ht="76.5">
      <c r="A68" t="s">
        <v>53</v>
      </c>
      <c r="E68" s="35" t="s">
        <v>328</v>
      </c>
    </row>
    <row r="69" spans="1:18" ht="12.75" customHeight="1">
      <c r="A69" s="6" t="s">
        <v>43</v>
      </c>
      <c s="6"/>
      <c s="39" t="s">
        <v>29</v>
      </c>
      <c s="6"/>
      <c s="27" t="s">
        <v>92</v>
      </c>
      <c s="6"/>
      <c s="6"/>
      <c s="6"/>
      <c s="40">
        <f>0+Q69</f>
      </c>
      <c r="O69">
        <f>0+R69</f>
      </c>
      <c r="Q69">
        <f>0+I70+I74+I78+I82+I86+I90+I94+I98+I102+I106+I110+I114+I118+I122+I126+I130+I134+I138+I142+I146</f>
      </c>
      <c>
        <f>0+O70+O74+O78+O82+O86+O90+O94+O98+O102+O106+O110+O114+O118+O122+O126+O130+O134+O138+O142+O146</f>
      </c>
    </row>
    <row r="70" spans="1:16" ht="12.75">
      <c r="A70" s="25" t="s">
        <v>45</v>
      </c>
      <c s="29" t="s">
        <v>112</v>
      </c>
      <c s="29" t="s">
        <v>329</v>
      </c>
      <c s="25" t="s">
        <v>47</v>
      </c>
      <c s="30" t="s">
        <v>330</v>
      </c>
      <c s="31" t="s">
        <v>152</v>
      </c>
      <c s="32">
        <v>139</v>
      </c>
      <c s="33">
        <v>0</v>
      </c>
      <c s="33">
        <f>ROUND(ROUND(H70,2)*ROUND(G70,3),2)</f>
      </c>
      <c r="O70">
        <f>(I70*21)/100</f>
      </c>
      <c t="s">
        <v>23</v>
      </c>
    </row>
    <row r="71" spans="1:5" ht="12.75">
      <c r="A71" s="34" t="s">
        <v>50</v>
      </c>
      <c r="E71" s="35" t="s">
        <v>47</v>
      </c>
    </row>
    <row r="72" spans="1:5" ht="51">
      <c r="A72" s="36" t="s">
        <v>51</v>
      </c>
      <c r="E72" s="37" t="s">
        <v>457</v>
      </c>
    </row>
    <row r="73" spans="1:5" ht="51">
      <c r="A73" t="s">
        <v>53</v>
      </c>
      <c r="E73" s="35" t="s">
        <v>332</v>
      </c>
    </row>
    <row r="74" spans="1:16" ht="12.75">
      <c r="A74" s="25" t="s">
        <v>45</v>
      </c>
      <c s="29" t="s">
        <v>116</v>
      </c>
      <c s="29" t="s">
        <v>458</v>
      </c>
      <c s="25" t="s">
        <v>47</v>
      </c>
      <c s="30" t="s">
        <v>459</v>
      </c>
      <c s="31" t="s">
        <v>152</v>
      </c>
      <c s="32">
        <v>85.68</v>
      </c>
      <c s="33">
        <v>0</v>
      </c>
      <c s="33">
        <f>ROUND(ROUND(H74,2)*ROUND(G74,3),2)</f>
      </c>
      <c r="O74">
        <f>(I74*21)/100</f>
      </c>
      <c t="s">
        <v>23</v>
      </c>
    </row>
    <row r="75" spans="1:5" ht="12.75">
      <c r="A75" s="34" t="s">
        <v>50</v>
      </c>
      <c r="E75" s="35" t="s">
        <v>47</v>
      </c>
    </row>
    <row r="76" spans="1:5" ht="51">
      <c r="A76" s="36" t="s">
        <v>51</v>
      </c>
      <c r="E76" s="37" t="s">
        <v>460</v>
      </c>
    </row>
    <row r="77" spans="1:5" ht="51">
      <c r="A77" t="s">
        <v>53</v>
      </c>
      <c r="E77" s="35" t="s">
        <v>332</v>
      </c>
    </row>
    <row r="78" spans="1:16" ht="12.75">
      <c r="A78" s="25" t="s">
        <v>45</v>
      </c>
      <c s="29" t="s">
        <v>121</v>
      </c>
      <c s="29" t="s">
        <v>461</v>
      </c>
      <c s="25" t="s">
        <v>47</v>
      </c>
      <c s="30" t="s">
        <v>462</v>
      </c>
      <c s="31" t="s">
        <v>49</v>
      </c>
      <c s="32">
        <v>2.91</v>
      </c>
      <c s="33">
        <v>0</v>
      </c>
      <c s="33">
        <f>ROUND(ROUND(H78,2)*ROUND(G78,3),2)</f>
      </c>
      <c r="O78">
        <f>(I78*21)/100</f>
      </c>
      <c t="s">
        <v>23</v>
      </c>
    </row>
    <row r="79" spans="1:5" ht="12.75">
      <c r="A79" s="34" t="s">
        <v>50</v>
      </c>
      <c r="E79" s="35" t="s">
        <v>47</v>
      </c>
    </row>
    <row r="80" spans="1:5" ht="51">
      <c r="A80" s="36" t="s">
        <v>51</v>
      </c>
      <c r="E80" s="37" t="s">
        <v>463</v>
      </c>
    </row>
    <row r="81" spans="1:5" ht="89.25">
      <c r="A81" t="s">
        <v>53</v>
      </c>
      <c r="E81" s="35" t="s">
        <v>102</v>
      </c>
    </row>
    <row r="82" spans="1:16" ht="25.5">
      <c r="A82" s="25" t="s">
        <v>45</v>
      </c>
      <c s="29" t="s">
        <v>126</v>
      </c>
      <c s="29" t="s">
        <v>99</v>
      </c>
      <c s="25" t="s">
        <v>47</v>
      </c>
      <c s="30" t="s">
        <v>100</v>
      </c>
      <c s="31" t="s">
        <v>49</v>
      </c>
      <c s="32">
        <v>0</v>
      </c>
      <c s="33">
        <v>0</v>
      </c>
      <c s="33">
        <f>ROUND(ROUND(H82,2)*ROUND(G82,3),2)</f>
      </c>
      <c r="O82">
        <f>(I82*21)/100</f>
      </c>
      <c t="s">
        <v>23</v>
      </c>
    </row>
    <row r="83" spans="1:5" ht="12.75">
      <c r="A83" s="34" t="s">
        <v>50</v>
      </c>
      <c r="E83" s="35" t="s">
        <v>47</v>
      </c>
    </row>
    <row r="84" spans="1:5" ht="102">
      <c r="A84" s="36" t="s">
        <v>51</v>
      </c>
      <c r="E84" s="37" t="s">
        <v>464</v>
      </c>
    </row>
    <row r="85" spans="1:5" ht="89.25">
      <c r="A85" t="s">
        <v>53</v>
      </c>
      <c r="E85" s="35" t="s">
        <v>102</v>
      </c>
    </row>
    <row r="86" spans="1:16" ht="12.75">
      <c r="A86" s="25" t="s">
        <v>45</v>
      </c>
      <c s="29" t="s">
        <v>131</v>
      </c>
      <c s="29" t="s">
        <v>104</v>
      </c>
      <c s="25" t="s">
        <v>47</v>
      </c>
      <c s="30" t="s">
        <v>105</v>
      </c>
      <c s="31" t="s">
        <v>49</v>
      </c>
      <c s="32">
        <v>3.15</v>
      </c>
      <c s="33">
        <v>0</v>
      </c>
      <c s="33">
        <f>ROUND(ROUND(H86,2)*ROUND(G86,3),2)</f>
      </c>
      <c r="O86">
        <f>(I86*21)/100</f>
      </c>
      <c t="s">
        <v>23</v>
      </c>
    </row>
    <row r="87" spans="1:5" ht="12.75">
      <c r="A87" s="34" t="s">
        <v>50</v>
      </c>
      <c r="E87" s="35" t="s">
        <v>47</v>
      </c>
    </row>
    <row r="88" spans="1:5" ht="25.5">
      <c r="A88" s="36" t="s">
        <v>51</v>
      </c>
      <c r="E88" s="37" t="s">
        <v>465</v>
      </c>
    </row>
    <row r="89" spans="1:5" ht="89.25">
      <c r="A89" t="s">
        <v>53</v>
      </c>
      <c r="E89" s="35" t="s">
        <v>102</v>
      </c>
    </row>
    <row r="90" spans="1:16" ht="12.75">
      <c r="A90" s="25" t="s">
        <v>45</v>
      </c>
      <c s="29" t="s">
        <v>135</v>
      </c>
      <c s="29" t="s">
        <v>108</v>
      </c>
      <c s="25" t="s">
        <v>47</v>
      </c>
      <c s="30" t="s">
        <v>109</v>
      </c>
      <c s="31" t="s">
        <v>110</v>
      </c>
      <c s="32">
        <v>3</v>
      </c>
      <c s="33">
        <v>0</v>
      </c>
      <c s="33">
        <f>ROUND(ROUND(H90,2)*ROUND(G90,3),2)</f>
      </c>
      <c r="O90">
        <f>(I90*21)/100</f>
      </c>
      <c t="s">
        <v>23</v>
      </c>
    </row>
    <row r="91" spans="1:5" ht="12.75">
      <c r="A91" s="34" t="s">
        <v>50</v>
      </c>
      <c r="E91" s="35" t="s">
        <v>47</v>
      </c>
    </row>
    <row r="92" spans="1:5" ht="25.5">
      <c r="A92" s="36" t="s">
        <v>51</v>
      </c>
      <c r="E92" s="37" t="s">
        <v>466</v>
      </c>
    </row>
    <row r="93" spans="1:5" ht="89.25">
      <c r="A93" t="s">
        <v>53</v>
      </c>
      <c r="E93" s="35" t="s">
        <v>102</v>
      </c>
    </row>
    <row r="94" spans="1:16" ht="12.75">
      <c r="A94" s="25" t="s">
        <v>45</v>
      </c>
      <c s="29" t="s">
        <v>140</v>
      </c>
      <c s="29" t="s">
        <v>113</v>
      </c>
      <c s="25" t="s">
        <v>47</v>
      </c>
      <c s="30" t="s">
        <v>114</v>
      </c>
      <c s="31" t="s">
        <v>49</v>
      </c>
      <c s="32">
        <v>0</v>
      </c>
      <c s="33">
        <v>0</v>
      </c>
      <c s="33">
        <f>ROUND(ROUND(H94,2)*ROUND(G94,3),2)</f>
      </c>
      <c r="O94">
        <f>(I94*21)/100</f>
      </c>
      <c t="s">
        <v>23</v>
      </c>
    </row>
    <row r="95" spans="1:5" ht="12.75">
      <c r="A95" s="34" t="s">
        <v>50</v>
      </c>
      <c r="E95" s="35" t="s">
        <v>47</v>
      </c>
    </row>
    <row r="96" spans="1:5" ht="51">
      <c r="A96" s="36" t="s">
        <v>51</v>
      </c>
      <c r="E96" s="37" t="s">
        <v>467</v>
      </c>
    </row>
    <row r="97" spans="1:5" ht="89.25">
      <c r="A97" t="s">
        <v>53</v>
      </c>
      <c r="E97" s="35" t="s">
        <v>102</v>
      </c>
    </row>
    <row r="98" spans="1:16" ht="12.75">
      <c r="A98" s="25" t="s">
        <v>45</v>
      </c>
      <c s="29" t="s">
        <v>144</v>
      </c>
      <c s="29" t="s">
        <v>117</v>
      </c>
      <c s="25" t="s">
        <v>47</v>
      </c>
      <c s="30" t="s">
        <v>118</v>
      </c>
      <c s="31" t="s">
        <v>49</v>
      </c>
      <c s="32">
        <v>14.73</v>
      </c>
      <c s="33">
        <v>0</v>
      </c>
      <c s="33">
        <f>ROUND(ROUND(H98,2)*ROUND(G98,3),2)</f>
      </c>
      <c r="O98">
        <f>(I98*21)/100</f>
      </c>
      <c t="s">
        <v>23</v>
      </c>
    </row>
    <row r="99" spans="1:5" ht="12.75">
      <c r="A99" s="34" t="s">
        <v>50</v>
      </c>
      <c r="E99" s="35" t="s">
        <v>47</v>
      </c>
    </row>
    <row r="100" spans="1:5" ht="102">
      <c r="A100" s="36" t="s">
        <v>51</v>
      </c>
      <c r="E100" s="37" t="s">
        <v>468</v>
      </c>
    </row>
    <row r="101" spans="1:5" ht="63.75">
      <c r="A101" t="s">
        <v>53</v>
      </c>
      <c r="E101" s="35" t="s">
        <v>120</v>
      </c>
    </row>
    <row r="102" spans="1:16" ht="12.75">
      <c r="A102" s="25" t="s">
        <v>45</v>
      </c>
      <c s="29" t="s">
        <v>149</v>
      </c>
      <c s="29" t="s">
        <v>122</v>
      </c>
      <c s="25" t="s">
        <v>47</v>
      </c>
      <c s="30" t="s">
        <v>123</v>
      </c>
      <c s="31" t="s">
        <v>49</v>
      </c>
      <c s="32">
        <v>148.136</v>
      </c>
      <c s="33">
        <v>0</v>
      </c>
      <c s="33">
        <f>ROUND(ROUND(H102,2)*ROUND(G102,3),2)</f>
      </c>
      <c r="O102">
        <f>(I102*21)/100</f>
      </c>
      <c t="s">
        <v>23</v>
      </c>
    </row>
    <row r="103" spans="1:5" ht="12.75">
      <c r="A103" s="34" t="s">
        <v>50</v>
      </c>
      <c r="E103" s="35" t="s">
        <v>47</v>
      </c>
    </row>
    <row r="104" spans="1:5" ht="127.5">
      <c r="A104" s="36" t="s">
        <v>51</v>
      </c>
      <c r="E104" s="37" t="s">
        <v>469</v>
      </c>
    </row>
    <row r="105" spans="1:5" ht="318.75">
      <c r="A105" t="s">
        <v>53</v>
      </c>
      <c r="E105" s="35" t="s">
        <v>125</v>
      </c>
    </row>
    <row r="106" spans="1:16" ht="12.75">
      <c r="A106" s="25" t="s">
        <v>45</v>
      </c>
      <c s="29" t="s">
        <v>155</v>
      </c>
      <c s="29" t="s">
        <v>127</v>
      </c>
      <c s="25" t="s">
        <v>47</v>
      </c>
      <c s="30" t="s">
        <v>128</v>
      </c>
      <c s="31" t="s">
        <v>49</v>
      </c>
      <c s="32">
        <v>116.44</v>
      </c>
      <c s="33">
        <v>0</v>
      </c>
      <c s="33">
        <f>ROUND(ROUND(H106,2)*ROUND(G106,3),2)</f>
      </c>
      <c r="O106">
        <f>(I106*21)/100</f>
      </c>
      <c t="s">
        <v>23</v>
      </c>
    </row>
    <row r="107" spans="1:5" ht="12.75">
      <c r="A107" s="34" t="s">
        <v>50</v>
      </c>
      <c r="E107" s="35" t="s">
        <v>47</v>
      </c>
    </row>
    <row r="108" spans="1:5" ht="127.5">
      <c r="A108" s="36" t="s">
        <v>51</v>
      </c>
      <c r="E108" s="37" t="s">
        <v>470</v>
      </c>
    </row>
    <row r="109" spans="1:5" ht="344.25">
      <c r="A109" t="s">
        <v>53</v>
      </c>
      <c r="E109" s="35" t="s">
        <v>130</v>
      </c>
    </row>
    <row r="110" spans="1:16" ht="12.75">
      <c r="A110" s="25" t="s">
        <v>45</v>
      </c>
      <c s="29" t="s">
        <v>160</v>
      </c>
      <c s="29" t="s">
        <v>132</v>
      </c>
      <c s="25" t="s">
        <v>47</v>
      </c>
      <c s="30" t="s">
        <v>133</v>
      </c>
      <c s="31" t="s">
        <v>49</v>
      </c>
      <c s="32">
        <v>4.5</v>
      </c>
      <c s="33">
        <v>0</v>
      </c>
      <c s="33">
        <f>ROUND(ROUND(H110,2)*ROUND(G110,3),2)</f>
      </c>
      <c r="O110">
        <f>(I110*21)/100</f>
      </c>
      <c t="s">
        <v>23</v>
      </c>
    </row>
    <row r="111" spans="1:5" ht="12.75">
      <c r="A111" s="34" t="s">
        <v>50</v>
      </c>
      <c r="E111" s="35" t="s">
        <v>47</v>
      </c>
    </row>
    <row r="112" spans="1:5" ht="12.75">
      <c r="A112" s="36" t="s">
        <v>51</v>
      </c>
      <c r="E112" s="37" t="s">
        <v>471</v>
      </c>
    </row>
    <row r="113" spans="1:5" ht="344.25">
      <c r="A113" t="s">
        <v>53</v>
      </c>
      <c r="E113" s="35" t="s">
        <v>130</v>
      </c>
    </row>
    <row r="114" spans="1:16" ht="12.75">
      <c r="A114" s="25" t="s">
        <v>45</v>
      </c>
      <c s="29" t="s">
        <v>165</v>
      </c>
      <c s="29" t="s">
        <v>136</v>
      </c>
      <c s="25" t="s">
        <v>47</v>
      </c>
      <c s="30" t="s">
        <v>137</v>
      </c>
      <c s="31" t="s">
        <v>49</v>
      </c>
      <c s="32">
        <v>135.67</v>
      </c>
      <c s="33">
        <v>0</v>
      </c>
      <c s="33">
        <f>ROUND(ROUND(H114,2)*ROUND(G114,3),2)</f>
      </c>
      <c r="O114">
        <f>(I114*21)/100</f>
      </c>
      <c t="s">
        <v>23</v>
      </c>
    </row>
    <row r="115" spans="1:5" ht="12.75">
      <c r="A115" s="34" t="s">
        <v>50</v>
      </c>
      <c r="E115" s="35" t="s">
        <v>47</v>
      </c>
    </row>
    <row r="116" spans="1:5" ht="63.75">
      <c r="A116" s="36" t="s">
        <v>51</v>
      </c>
      <c r="E116" s="37" t="s">
        <v>472</v>
      </c>
    </row>
    <row r="117" spans="1:5" ht="216.75">
      <c r="A117" t="s">
        <v>53</v>
      </c>
      <c r="E117" s="35" t="s">
        <v>139</v>
      </c>
    </row>
    <row r="118" spans="1:16" ht="12.75">
      <c r="A118" s="25" t="s">
        <v>45</v>
      </c>
      <c s="29" t="s">
        <v>169</v>
      </c>
      <c s="29" t="s">
        <v>473</v>
      </c>
      <c s="25" t="s">
        <v>47</v>
      </c>
      <c s="30" t="s">
        <v>474</v>
      </c>
      <c s="31" t="s">
        <v>49</v>
      </c>
      <c s="32">
        <v>1.8</v>
      </c>
      <c s="33">
        <v>0</v>
      </c>
      <c s="33">
        <f>ROUND(ROUND(H118,2)*ROUND(G118,3),2)</f>
      </c>
      <c r="O118">
        <f>(I118*21)/100</f>
      </c>
      <c t="s">
        <v>23</v>
      </c>
    </row>
    <row r="119" spans="1:5" ht="12.75">
      <c r="A119" s="34" t="s">
        <v>50</v>
      </c>
      <c r="E119" s="35" t="s">
        <v>47</v>
      </c>
    </row>
    <row r="120" spans="1:5" ht="12.75">
      <c r="A120" s="36" t="s">
        <v>51</v>
      </c>
      <c r="E120" s="37" t="s">
        <v>475</v>
      </c>
    </row>
    <row r="121" spans="1:5" ht="255">
      <c r="A121" t="s">
        <v>53</v>
      </c>
      <c r="E121" s="35" t="s">
        <v>476</v>
      </c>
    </row>
    <row r="122" spans="1:16" ht="12.75">
      <c r="A122" s="25" t="s">
        <v>45</v>
      </c>
      <c s="29" t="s">
        <v>175</v>
      </c>
      <c s="29" t="s">
        <v>477</v>
      </c>
      <c s="25" t="s">
        <v>47</v>
      </c>
      <c s="30" t="s">
        <v>478</v>
      </c>
      <c s="31" t="s">
        <v>49</v>
      </c>
      <c s="32">
        <v>49.936</v>
      </c>
      <c s="33">
        <v>0</v>
      </c>
      <c s="33">
        <f>ROUND(ROUND(H122,2)*ROUND(G122,3),2)</f>
      </c>
      <c r="O122">
        <f>(I122*21)/100</f>
      </c>
      <c t="s">
        <v>23</v>
      </c>
    </row>
    <row r="123" spans="1:5" ht="12.75">
      <c r="A123" s="34" t="s">
        <v>50</v>
      </c>
      <c r="E123" s="35" t="s">
        <v>47</v>
      </c>
    </row>
    <row r="124" spans="1:5" ht="63.75">
      <c r="A124" s="36" t="s">
        <v>51</v>
      </c>
      <c r="E124" s="37" t="s">
        <v>479</v>
      </c>
    </row>
    <row r="125" spans="1:5" ht="318.75">
      <c r="A125" t="s">
        <v>53</v>
      </c>
      <c r="E125" s="35" t="s">
        <v>480</v>
      </c>
    </row>
    <row r="126" spans="1:16" ht="12.75">
      <c r="A126" s="25" t="s">
        <v>45</v>
      </c>
      <c s="29" t="s">
        <v>180</v>
      </c>
      <c s="29" t="s">
        <v>150</v>
      </c>
      <c s="25" t="s">
        <v>47</v>
      </c>
      <c s="30" t="s">
        <v>151</v>
      </c>
      <c s="31" t="s">
        <v>152</v>
      </c>
      <c s="32">
        <v>33.7</v>
      </c>
      <c s="33">
        <v>0</v>
      </c>
      <c s="33">
        <f>ROUND(ROUND(H126,2)*ROUND(G126,3),2)</f>
      </c>
      <c r="O126">
        <f>(I126*21)/100</f>
      </c>
      <c t="s">
        <v>23</v>
      </c>
    </row>
    <row r="127" spans="1:5" ht="12.75">
      <c r="A127" s="34" t="s">
        <v>50</v>
      </c>
      <c r="E127" s="35" t="s">
        <v>47</v>
      </c>
    </row>
    <row r="128" spans="1:5" ht="51">
      <c r="A128" s="36" t="s">
        <v>51</v>
      </c>
      <c r="E128" s="37" t="s">
        <v>481</v>
      </c>
    </row>
    <row r="129" spans="1:5" ht="51">
      <c r="A129" t="s">
        <v>53</v>
      </c>
      <c r="E129" s="35" t="s">
        <v>154</v>
      </c>
    </row>
    <row r="130" spans="1:16" ht="12.75">
      <c r="A130" s="25" t="s">
        <v>45</v>
      </c>
      <c s="29" t="s">
        <v>185</v>
      </c>
      <c s="29" t="s">
        <v>156</v>
      </c>
      <c s="25" t="s">
        <v>47</v>
      </c>
      <c s="30" t="s">
        <v>157</v>
      </c>
      <c s="31" t="s">
        <v>152</v>
      </c>
      <c s="32">
        <v>98.2</v>
      </c>
      <c s="33">
        <v>0</v>
      </c>
      <c s="33">
        <f>ROUND(ROUND(H130,2)*ROUND(G130,3),2)</f>
      </c>
      <c r="O130">
        <f>(I130*21)/100</f>
      </c>
      <c t="s">
        <v>23</v>
      </c>
    </row>
    <row r="131" spans="1:5" ht="12.75">
      <c r="A131" s="34" t="s">
        <v>50</v>
      </c>
      <c r="E131" s="35" t="s">
        <v>47</v>
      </c>
    </row>
    <row r="132" spans="1:5" ht="76.5">
      <c r="A132" s="36" t="s">
        <v>51</v>
      </c>
      <c r="E132" s="37" t="s">
        <v>482</v>
      </c>
    </row>
    <row r="133" spans="1:5" ht="51">
      <c r="A133" t="s">
        <v>53</v>
      </c>
      <c r="E133" s="35" t="s">
        <v>159</v>
      </c>
    </row>
    <row r="134" spans="1:16" ht="12.75">
      <c r="A134" s="25" t="s">
        <v>45</v>
      </c>
      <c s="29" t="s">
        <v>189</v>
      </c>
      <c s="29" t="s">
        <v>483</v>
      </c>
      <c s="25" t="s">
        <v>47</v>
      </c>
      <c s="30" t="s">
        <v>484</v>
      </c>
      <c s="31" t="s">
        <v>152</v>
      </c>
      <c s="32">
        <v>98.2</v>
      </c>
      <c s="33">
        <v>0</v>
      </c>
      <c s="33">
        <f>ROUND(ROUND(H134,2)*ROUND(G134,3),2)</f>
      </c>
      <c r="O134">
        <f>(I134*21)/100</f>
      </c>
      <c t="s">
        <v>23</v>
      </c>
    </row>
    <row r="135" spans="1:5" ht="12.75">
      <c r="A135" s="34" t="s">
        <v>50</v>
      </c>
      <c r="E135" s="35" t="s">
        <v>47</v>
      </c>
    </row>
    <row r="136" spans="1:5" ht="89.25">
      <c r="A136" s="36" t="s">
        <v>51</v>
      </c>
      <c r="E136" s="37" t="s">
        <v>485</v>
      </c>
    </row>
    <row r="137" spans="1:5" ht="63.75">
      <c r="A137" t="s">
        <v>53</v>
      </c>
      <c r="E137" s="35" t="s">
        <v>164</v>
      </c>
    </row>
    <row r="138" spans="1:16" ht="12.75">
      <c r="A138" s="25" t="s">
        <v>45</v>
      </c>
      <c s="29" t="s">
        <v>194</v>
      </c>
      <c s="29" t="s">
        <v>166</v>
      </c>
      <c s="25" t="s">
        <v>47</v>
      </c>
      <c s="30" t="s">
        <v>167</v>
      </c>
      <c s="31" t="s">
        <v>152</v>
      </c>
      <c s="32">
        <v>98.2</v>
      </c>
      <c s="33">
        <v>0</v>
      </c>
      <c s="33">
        <f>ROUND(ROUND(H138,2)*ROUND(G138,3),2)</f>
      </c>
      <c r="O138">
        <f>(I138*21)/100</f>
      </c>
      <c t="s">
        <v>23</v>
      </c>
    </row>
    <row r="139" spans="1:5" ht="12.75">
      <c r="A139" s="34" t="s">
        <v>50</v>
      </c>
      <c r="E139" s="35" t="s">
        <v>47</v>
      </c>
    </row>
    <row r="140" spans="1:5" ht="76.5">
      <c r="A140" s="36" t="s">
        <v>51</v>
      </c>
      <c r="E140" s="37" t="s">
        <v>482</v>
      </c>
    </row>
    <row r="141" spans="1:5" ht="63.75">
      <c r="A141" t="s">
        <v>53</v>
      </c>
      <c r="E141" s="35" t="s">
        <v>168</v>
      </c>
    </row>
    <row r="142" spans="1:16" ht="12.75">
      <c r="A142" s="25" t="s">
        <v>45</v>
      </c>
      <c s="29" t="s">
        <v>198</v>
      </c>
      <c s="29" t="s">
        <v>170</v>
      </c>
      <c s="25" t="s">
        <v>47</v>
      </c>
      <c s="30" t="s">
        <v>171</v>
      </c>
      <c s="31" t="s">
        <v>152</v>
      </c>
      <c s="32">
        <v>98.2</v>
      </c>
      <c s="33">
        <v>0</v>
      </c>
      <c s="33">
        <f>ROUND(ROUND(H142,2)*ROUND(G142,3),2)</f>
      </c>
      <c r="O142">
        <f>(I142*21)/100</f>
      </c>
      <c t="s">
        <v>23</v>
      </c>
    </row>
    <row r="143" spans="1:5" ht="12.75">
      <c r="A143" s="34" t="s">
        <v>50</v>
      </c>
      <c r="E143" s="35" t="s">
        <v>47</v>
      </c>
    </row>
    <row r="144" spans="1:5" ht="76.5">
      <c r="A144" s="36" t="s">
        <v>51</v>
      </c>
      <c r="E144" s="37" t="s">
        <v>486</v>
      </c>
    </row>
    <row r="145" spans="1:5" ht="76.5">
      <c r="A145" t="s">
        <v>53</v>
      </c>
      <c r="E145" s="35" t="s">
        <v>173</v>
      </c>
    </row>
    <row r="146" spans="1:16" ht="12.75">
      <c r="A146" s="25" t="s">
        <v>45</v>
      </c>
      <c s="29" t="s">
        <v>202</v>
      </c>
      <c s="29" t="s">
        <v>487</v>
      </c>
      <c s="25" t="s">
        <v>217</v>
      </c>
      <c s="30" t="s">
        <v>488</v>
      </c>
      <c s="31" t="s">
        <v>152</v>
      </c>
      <c s="32">
        <v>32.6</v>
      </c>
      <c s="33">
        <v>0</v>
      </c>
      <c s="33">
        <f>ROUND(ROUND(H146,2)*ROUND(G146,3),2)</f>
      </c>
      <c r="O146">
        <f>(I146*21)/100</f>
      </c>
      <c t="s">
        <v>23</v>
      </c>
    </row>
    <row r="147" spans="1:5" ht="12.75">
      <c r="A147" s="34" t="s">
        <v>50</v>
      </c>
      <c r="E147" s="35" t="s">
        <v>47</v>
      </c>
    </row>
    <row r="148" spans="1:5" ht="89.25">
      <c r="A148" s="36" t="s">
        <v>51</v>
      </c>
      <c r="E148" s="37" t="s">
        <v>489</v>
      </c>
    </row>
    <row r="149" spans="1:5" ht="12.75">
      <c r="A149" t="s">
        <v>53</v>
      </c>
      <c r="E149" s="35" t="s">
        <v>47</v>
      </c>
    </row>
    <row r="150" spans="1:18" ht="12.75" customHeight="1">
      <c r="A150" s="6" t="s">
        <v>43</v>
      </c>
      <c s="6"/>
      <c s="39" t="s">
        <v>23</v>
      </c>
      <c s="6"/>
      <c s="27" t="s">
        <v>490</v>
      </c>
      <c s="6"/>
      <c s="6"/>
      <c s="6"/>
      <c s="40">
        <f>0+Q150</f>
      </c>
      <c r="O150">
        <f>0+R150</f>
      </c>
      <c r="Q150">
        <f>0+I151+I155+I159+I163+I167+I171+I175+I179+I183+I187+I191</f>
      </c>
      <c>
        <f>0+O151+O155+O159+O163+O167+O171+O175+O179+O183+O187+O191</f>
      </c>
    </row>
    <row r="151" spans="1:16" ht="12.75">
      <c r="A151" s="25" t="s">
        <v>45</v>
      </c>
      <c s="29" t="s">
        <v>207</v>
      </c>
      <c s="29" t="s">
        <v>491</v>
      </c>
      <c s="25" t="s">
        <v>47</v>
      </c>
      <c s="30" t="s">
        <v>492</v>
      </c>
      <c s="31" t="s">
        <v>49</v>
      </c>
      <c s="32">
        <v>0.968</v>
      </c>
      <c s="33">
        <v>0</v>
      </c>
      <c s="33">
        <f>ROUND(ROUND(H151,2)*ROUND(G151,3),2)</f>
      </c>
      <c r="O151">
        <f>(I151*21)/100</f>
      </c>
      <c t="s">
        <v>23</v>
      </c>
    </row>
    <row r="152" spans="1:5" ht="12.75">
      <c r="A152" s="34" t="s">
        <v>50</v>
      </c>
      <c r="E152" s="35" t="s">
        <v>47</v>
      </c>
    </row>
    <row r="153" spans="1:5" ht="12.75">
      <c r="A153" s="36" t="s">
        <v>51</v>
      </c>
      <c r="E153" s="37" t="s">
        <v>493</v>
      </c>
    </row>
    <row r="154" spans="1:5" ht="76.5">
      <c r="A154" t="s">
        <v>53</v>
      </c>
      <c r="E154" s="35" t="s">
        <v>494</v>
      </c>
    </row>
    <row r="155" spans="1:16" ht="12.75">
      <c r="A155" s="25" t="s">
        <v>45</v>
      </c>
      <c s="29" t="s">
        <v>211</v>
      </c>
      <c s="29" t="s">
        <v>495</v>
      </c>
      <c s="25" t="s">
        <v>47</v>
      </c>
      <c s="30" t="s">
        <v>496</v>
      </c>
      <c s="31" t="s">
        <v>57</v>
      </c>
      <c s="32">
        <v>1.348</v>
      </c>
      <c s="33">
        <v>0</v>
      </c>
      <c s="33">
        <f>ROUND(ROUND(H155,2)*ROUND(G155,3),2)</f>
      </c>
      <c r="O155">
        <f>(I155*21)/100</f>
      </c>
      <c t="s">
        <v>23</v>
      </c>
    </row>
    <row r="156" spans="1:5" ht="12.75">
      <c r="A156" s="34" t="s">
        <v>50</v>
      </c>
      <c r="E156" s="35" t="s">
        <v>47</v>
      </c>
    </row>
    <row r="157" spans="1:5" ht="25.5">
      <c r="A157" s="36" t="s">
        <v>51</v>
      </c>
      <c r="E157" s="37" t="s">
        <v>497</v>
      </c>
    </row>
    <row r="158" spans="1:5" ht="114.75">
      <c r="A158" t="s">
        <v>53</v>
      </c>
      <c r="E158" s="35" t="s">
        <v>498</v>
      </c>
    </row>
    <row r="159" spans="1:16" ht="12.75">
      <c r="A159" s="25" t="s">
        <v>45</v>
      </c>
      <c s="29" t="s">
        <v>215</v>
      </c>
      <c s="29" t="s">
        <v>499</v>
      </c>
      <c s="25" t="s">
        <v>47</v>
      </c>
      <c s="30" t="s">
        <v>500</v>
      </c>
      <c s="31" t="s">
        <v>152</v>
      </c>
      <c s="32">
        <v>18</v>
      </c>
      <c s="33">
        <v>0</v>
      </c>
      <c s="33">
        <f>ROUND(ROUND(H159,2)*ROUND(G159,3),2)</f>
      </c>
      <c r="O159">
        <f>(I159*21)/100</f>
      </c>
      <c t="s">
        <v>23</v>
      </c>
    </row>
    <row r="160" spans="1:5" ht="12.75">
      <c r="A160" s="34" t="s">
        <v>50</v>
      </c>
      <c r="E160" s="35" t="s">
        <v>47</v>
      </c>
    </row>
    <row r="161" spans="1:5" ht="25.5">
      <c r="A161" s="36" t="s">
        <v>51</v>
      </c>
      <c r="E161" s="37" t="s">
        <v>501</v>
      </c>
    </row>
    <row r="162" spans="1:5" ht="76.5">
      <c r="A162" t="s">
        <v>53</v>
      </c>
      <c r="E162" s="35" t="s">
        <v>502</v>
      </c>
    </row>
    <row r="163" spans="1:16" ht="12.75">
      <c r="A163" s="25" t="s">
        <v>45</v>
      </c>
      <c s="29" t="s">
        <v>221</v>
      </c>
      <c s="29" t="s">
        <v>503</v>
      </c>
      <c s="25" t="s">
        <v>47</v>
      </c>
      <c s="30" t="s">
        <v>504</v>
      </c>
      <c s="31" t="s">
        <v>110</v>
      </c>
      <c s="32">
        <v>2.7</v>
      </c>
      <c s="33">
        <v>0</v>
      </c>
      <c s="33">
        <f>ROUND(ROUND(H163,2)*ROUND(G163,3),2)</f>
      </c>
      <c r="O163">
        <f>(I163*21)/100</f>
      </c>
      <c t="s">
        <v>23</v>
      </c>
    </row>
    <row r="164" spans="1:5" ht="12.75">
      <c r="A164" s="34" t="s">
        <v>50</v>
      </c>
      <c r="E164" s="35" t="s">
        <v>47</v>
      </c>
    </row>
    <row r="165" spans="1:5" ht="76.5">
      <c r="A165" s="36" t="s">
        <v>51</v>
      </c>
      <c r="E165" s="37" t="s">
        <v>505</v>
      </c>
    </row>
    <row r="166" spans="1:5" ht="89.25">
      <c r="A166" t="s">
        <v>53</v>
      </c>
      <c r="E166" s="35" t="s">
        <v>506</v>
      </c>
    </row>
    <row r="167" spans="1:16" ht="12.75">
      <c r="A167" s="25" t="s">
        <v>45</v>
      </c>
      <c s="29" t="s">
        <v>226</v>
      </c>
      <c s="29" t="s">
        <v>507</v>
      </c>
      <c s="25" t="s">
        <v>47</v>
      </c>
      <c s="30" t="s">
        <v>508</v>
      </c>
      <c s="31" t="s">
        <v>110</v>
      </c>
      <c s="32">
        <v>40</v>
      </c>
      <c s="33">
        <v>0</v>
      </c>
      <c s="33">
        <f>ROUND(ROUND(H167,2)*ROUND(G167,3),2)</f>
      </c>
      <c r="O167">
        <f>(I167*21)/100</f>
      </c>
      <c t="s">
        <v>23</v>
      </c>
    </row>
    <row r="168" spans="1:5" ht="12.75">
      <c r="A168" s="34" t="s">
        <v>50</v>
      </c>
      <c r="E168" s="35" t="s">
        <v>47</v>
      </c>
    </row>
    <row r="169" spans="1:5" ht="25.5">
      <c r="A169" s="36" t="s">
        <v>51</v>
      </c>
      <c r="E169" s="37" t="s">
        <v>509</v>
      </c>
    </row>
    <row r="170" spans="1:5" ht="89.25">
      <c r="A170" t="s">
        <v>53</v>
      </c>
      <c r="E170" s="35" t="s">
        <v>506</v>
      </c>
    </row>
    <row r="171" spans="1:16" ht="12.75">
      <c r="A171" s="25" t="s">
        <v>45</v>
      </c>
      <c s="29" t="s">
        <v>230</v>
      </c>
      <c s="29" t="s">
        <v>510</v>
      </c>
      <c s="25" t="s">
        <v>47</v>
      </c>
      <c s="30" t="s">
        <v>511</v>
      </c>
      <c s="31" t="s">
        <v>49</v>
      </c>
      <c s="32">
        <v>3.12</v>
      </c>
      <c s="33">
        <v>0</v>
      </c>
      <c s="33">
        <f>ROUND(ROUND(H171,2)*ROUND(G171,3),2)</f>
      </c>
      <c r="O171">
        <f>(I171*21)/100</f>
      </c>
      <c t="s">
        <v>23</v>
      </c>
    </row>
    <row r="172" spans="1:5" ht="12.75">
      <c r="A172" s="34" t="s">
        <v>50</v>
      </c>
      <c r="E172" s="35" t="s">
        <v>47</v>
      </c>
    </row>
    <row r="173" spans="1:5" ht="25.5">
      <c r="A173" s="36" t="s">
        <v>51</v>
      </c>
      <c r="E173" s="37" t="s">
        <v>512</v>
      </c>
    </row>
    <row r="174" spans="1:5" ht="395.25">
      <c r="A174" t="s">
        <v>53</v>
      </c>
      <c r="E174" s="35" t="s">
        <v>513</v>
      </c>
    </row>
    <row r="175" spans="1:16" ht="12.75">
      <c r="A175" s="25" t="s">
        <v>45</v>
      </c>
      <c s="29" t="s">
        <v>234</v>
      </c>
      <c s="29" t="s">
        <v>514</v>
      </c>
      <c s="25" t="s">
        <v>47</v>
      </c>
      <c s="30" t="s">
        <v>515</v>
      </c>
      <c s="31" t="s">
        <v>57</v>
      </c>
      <c s="32">
        <v>0.546</v>
      </c>
      <c s="33">
        <v>0</v>
      </c>
      <c s="33">
        <f>ROUND(ROUND(H175,2)*ROUND(G175,3),2)</f>
      </c>
      <c r="O175">
        <f>(I175*21)/100</f>
      </c>
      <c t="s">
        <v>23</v>
      </c>
    </row>
    <row r="176" spans="1:5" ht="12.75">
      <c r="A176" s="34" t="s">
        <v>50</v>
      </c>
      <c r="E176" s="35" t="s">
        <v>47</v>
      </c>
    </row>
    <row r="177" spans="1:5" ht="38.25">
      <c r="A177" s="36" t="s">
        <v>51</v>
      </c>
      <c r="E177" s="37" t="s">
        <v>516</v>
      </c>
    </row>
    <row r="178" spans="1:5" ht="306">
      <c r="A178" t="s">
        <v>53</v>
      </c>
      <c r="E178" s="35" t="s">
        <v>517</v>
      </c>
    </row>
    <row r="179" spans="1:16" ht="25.5">
      <c r="A179" s="25" t="s">
        <v>45</v>
      </c>
      <c s="29" t="s">
        <v>240</v>
      </c>
      <c s="29" t="s">
        <v>518</v>
      </c>
      <c s="25" t="s">
        <v>47</v>
      </c>
      <c s="30" t="s">
        <v>519</v>
      </c>
      <c s="31" t="s">
        <v>243</v>
      </c>
      <c s="32">
        <v>886</v>
      </c>
      <c s="33">
        <v>0</v>
      </c>
      <c s="33">
        <f>ROUND(ROUND(H179,2)*ROUND(G179,3),2)</f>
      </c>
      <c r="O179">
        <f>(I179*21)/100</f>
      </c>
      <c t="s">
        <v>23</v>
      </c>
    </row>
    <row r="180" spans="1:5" ht="12.75">
      <c r="A180" s="34" t="s">
        <v>50</v>
      </c>
      <c r="E180" s="35" t="s">
        <v>47</v>
      </c>
    </row>
    <row r="181" spans="1:5" ht="89.25">
      <c r="A181" s="36" t="s">
        <v>51</v>
      </c>
      <c r="E181" s="37" t="s">
        <v>520</v>
      </c>
    </row>
    <row r="182" spans="1:5" ht="89.25">
      <c r="A182" t="s">
        <v>53</v>
      </c>
      <c r="E182" s="35" t="s">
        <v>521</v>
      </c>
    </row>
    <row r="183" spans="1:16" ht="25.5">
      <c r="A183" s="25" t="s">
        <v>45</v>
      </c>
      <c s="29" t="s">
        <v>247</v>
      </c>
      <c s="29" t="s">
        <v>522</v>
      </c>
      <c s="25" t="s">
        <v>47</v>
      </c>
      <c s="30" t="s">
        <v>523</v>
      </c>
      <c s="31" t="s">
        <v>243</v>
      </c>
      <c s="32">
        <v>188</v>
      </c>
      <c s="33">
        <v>0</v>
      </c>
      <c s="33">
        <f>ROUND(ROUND(H183,2)*ROUND(G183,3),2)</f>
      </c>
      <c r="O183">
        <f>(I183*21)/100</f>
      </c>
      <c t="s">
        <v>23</v>
      </c>
    </row>
    <row r="184" spans="1:5" ht="12.75">
      <c r="A184" s="34" t="s">
        <v>50</v>
      </c>
      <c r="E184" s="35" t="s">
        <v>47</v>
      </c>
    </row>
    <row r="185" spans="1:5" ht="89.25">
      <c r="A185" s="36" t="s">
        <v>51</v>
      </c>
      <c r="E185" s="37" t="s">
        <v>524</v>
      </c>
    </row>
    <row r="186" spans="1:5" ht="89.25">
      <c r="A186" t="s">
        <v>53</v>
      </c>
      <c r="E186" s="35" t="s">
        <v>521</v>
      </c>
    </row>
    <row r="187" spans="1:16" ht="12.75">
      <c r="A187" s="25" t="s">
        <v>45</v>
      </c>
      <c s="29" t="s">
        <v>252</v>
      </c>
      <c s="29" t="s">
        <v>525</v>
      </c>
      <c s="25" t="s">
        <v>47</v>
      </c>
      <c s="30" t="s">
        <v>526</v>
      </c>
      <c s="31" t="s">
        <v>152</v>
      </c>
      <c s="32">
        <v>54</v>
      </c>
      <c s="33">
        <v>0</v>
      </c>
      <c s="33">
        <f>ROUND(ROUND(H187,2)*ROUND(G187,3),2)</f>
      </c>
      <c r="O187">
        <f>(I187*21)/100</f>
      </c>
      <c t="s">
        <v>23</v>
      </c>
    </row>
    <row r="188" spans="1:5" ht="12.75">
      <c r="A188" s="34" t="s">
        <v>50</v>
      </c>
      <c r="E188" s="35" t="s">
        <v>47</v>
      </c>
    </row>
    <row r="189" spans="1:5" ht="114.75">
      <c r="A189" s="36" t="s">
        <v>51</v>
      </c>
      <c r="E189" s="37" t="s">
        <v>527</v>
      </c>
    </row>
    <row r="190" spans="1:5" ht="153">
      <c r="A190" t="s">
        <v>53</v>
      </c>
      <c r="E190" s="35" t="s">
        <v>528</v>
      </c>
    </row>
    <row r="191" spans="1:16" ht="12.75">
      <c r="A191" s="25" t="s">
        <v>45</v>
      </c>
      <c s="29" t="s">
        <v>256</v>
      </c>
      <c s="29" t="s">
        <v>529</v>
      </c>
      <c s="25" t="s">
        <v>47</v>
      </c>
      <c s="30" t="s">
        <v>530</v>
      </c>
      <c s="31" t="s">
        <v>152</v>
      </c>
      <c s="32">
        <v>27</v>
      </c>
      <c s="33">
        <v>0</v>
      </c>
      <c s="33">
        <f>ROUND(ROUND(H191,2)*ROUND(G191,3),2)</f>
      </c>
      <c r="O191">
        <f>(I191*21)/100</f>
      </c>
      <c t="s">
        <v>23</v>
      </c>
    </row>
    <row r="192" spans="1:5" ht="12.75">
      <c r="A192" s="34" t="s">
        <v>50</v>
      </c>
      <c r="E192" s="35" t="s">
        <v>47</v>
      </c>
    </row>
    <row r="193" spans="1:5" ht="89.25">
      <c r="A193" s="36" t="s">
        <v>51</v>
      </c>
      <c r="E193" s="37" t="s">
        <v>531</v>
      </c>
    </row>
    <row r="194" spans="1:5" ht="153">
      <c r="A194" t="s">
        <v>53</v>
      </c>
      <c r="E194" s="35" t="s">
        <v>532</v>
      </c>
    </row>
    <row r="195" spans="1:18" ht="12.75" customHeight="1">
      <c r="A195" s="6" t="s">
        <v>43</v>
      </c>
      <c s="6"/>
      <c s="39" t="s">
        <v>22</v>
      </c>
      <c s="6"/>
      <c s="27" t="s">
        <v>375</v>
      </c>
      <c s="6"/>
      <c s="6"/>
      <c s="6"/>
      <c s="40">
        <f>0+Q195</f>
      </c>
      <c r="O195">
        <f>0+R195</f>
      </c>
      <c r="Q195">
        <f>0+I196+I200+I204+I208+I212+I216</f>
      </c>
      <c>
        <f>0+O196+O200+O204+O208+O212+O216</f>
      </c>
    </row>
    <row r="196" spans="1:16" ht="12.75">
      <c r="A196" s="25" t="s">
        <v>45</v>
      </c>
      <c s="29" t="s">
        <v>262</v>
      </c>
      <c s="29" t="s">
        <v>533</v>
      </c>
      <c s="25" t="s">
        <v>47</v>
      </c>
      <c s="30" t="s">
        <v>534</v>
      </c>
      <c s="31" t="s">
        <v>535</v>
      </c>
      <c s="32">
        <v>165</v>
      </c>
      <c s="33">
        <v>0</v>
      </c>
      <c s="33">
        <f>ROUND(ROUND(H196,2)*ROUND(G196,3),2)</f>
      </c>
      <c r="O196">
        <f>(I196*21)/100</f>
      </c>
      <c t="s">
        <v>23</v>
      </c>
    </row>
    <row r="197" spans="1:5" ht="12.75">
      <c r="A197" s="34" t="s">
        <v>50</v>
      </c>
      <c r="E197" s="35" t="s">
        <v>47</v>
      </c>
    </row>
    <row r="198" spans="1:5" ht="25.5">
      <c r="A198" s="36" t="s">
        <v>51</v>
      </c>
      <c r="E198" s="37" t="s">
        <v>536</v>
      </c>
    </row>
    <row r="199" spans="1:5" ht="63.75">
      <c r="A199" t="s">
        <v>53</v>
      </c>
      <c r="E199" s="35" t="s">
        <v>537</v>
      </c>
    </row>
    <row r="200" spans="1:16" ht="12.75">
      <c r="A200" s="25" t="s">
        <v>45</v>
      </c>
      <c s="29" t="s">
        <v>267</v>
      </c>
      <c s="29" t="s">
        <v>538</v>
      </c>
      <c s="25" t="s">
        <v>47</v>
      </c>
      <c s="30" t="s">
        <v>539</v>
      </c>
      <c s="31" t="s">
        <v>49</v>
      </c>
      <c s="32">
        <v>18.318</v>
      </c>
      <c s="33">
        <v>0</v>
      </c>
      <c s="33">
        <f>ROUND(ROUND(H200,2)*ROUND(G200,3),2)</f>
      </c>
      <c r="O200">
        <f>(I200*21)/100</f>
      </c>
      <c t="s">
        <v>23</v>
      </c>
    </row>
    <row r="201" spans="1:5" ht="12.75">
      <c r="A201" s="34" t="s">
        <v>50</v>
      </c>
      <c r="E201" s="35" t="s">
        <v>47</v>
      </c>
    </row>
    <row r="202" spans="1:5" ht="89.25">
      <c r="A202" s="36" t="s">
        <v>51</v>
      </c>
      <c r="E202" s="37" t="s">
        <v>540</v>
      </c>
    </row>
    <row r="203" spans="1:5" ht="395.25">
      <c r="A203" t="s">
        <v>53</v>
      </c>
      <c r="E203" s="35" t="s">
        <v>513</v>
      </c>
    </row>
    <row r="204" spans="1:16" ht="12.75">
      <c r="A204" s="25" t="s">
        <v>45</v>
      </c>
      <c s="29" t="s">
        <v>272</v>
      </c>
      <c s="29" t="s">
        <v>541</v>
      </c>
      <c s="25" t="s">
        <v>47</v>
      </c>
      <c s="30" t="s">
        <v>542</v>
      </c>
      <c s="31" t="s">
        <v>57</v>
      </c>
      <c s="32">
        <v>3.297</v>
      </c>
      <c s="33">
        <v>0</v>
      </c>
      <c s="33">
        <f>ROUND(ROUND(H204,2)*ROUND(G204,3),2)</f>
      </c>
      <c r="O204">
        <f>(I204*21)/100</f>
      </c>
      <c t="s">
        <v>23</v>
      </c>
    </row>
    <row r="205" spans="1:5" ht="12.75">
      <c r="A205" s="34" t="s">
        <v>50</v>
      </c>
      <c r="E205" s="35" t="s">
        <v>47</v>
      </c>
    </row>
    <row r="206" spans="1:5" ht="25.5">
      <c r="A206" s="36" t="s">
        <v>51</v>
      </c>
      <c r="E206" s="37" t="s">
        <v>543</v>
      </c>
    </row>
    <row r="207" spans="1:5" ht="293.25">
      <c r="A207" t="s">
        <v>53</v>
      </c>
      <c r="E207" s="35" t="s">
        <v>544</v>
      </c>
    </row>
    <row r="208" spans="1:16" ht="12.75">
      <c r="A208" s="25" t="s">
        <v>45</v>
      </c>
      <c s="29" t="s">
        <v>277</v>
      </c>
      <c s="29" t="s">
        <v>545</v>
      </c>
      <c s="25" t="s">
        <v>47</v>
      </c>
      <c s="30" t="s">
        <v>546</v>
      </c>
      <c s="31" t="s">
        <v>49</v>
      </c>
      <c s="32">
        <v>10.698</v>
      </c>
      <c s="33">
        <v>0</v>
      </c>
      <c s="33">
        <f>ROUND(ROUND(H208,2)*ROUND(G208,3),2)</f>
      </c>
      <c r="O208">
        <f>(I208*21)/100</f>
      </c>
      <c t="s">
        <v>23</v>
      </c>
    </row>
    <row r="209" spans="1:5" ht="12.75">
      <c r="A209" s="34" t="s">
        <v>50</v>
      </c>
      <c r="E209" s="35" t="s">
        <v>47</v>
      </c>
    </row>
    <row r="210" spans="1:5" ht="89.25">
      <c r="A210" s="36" t="s">
        <v>51</v>
      </c>
      <c r="E210" s="37" t="s">
        <v>547</v>
      </c>
    </row>
    <row r="211" spans="1:5" ht="395.25">
      <c r="A211" t="s">
        <v>53</v>
      </c>
      <c r="E211" s="35" t="s">
        <v>513</v>
      </c>
    </row>
    <row r="212" spans="1:16" ht="12.75">
      <c r="A212" s="25" t="s">
        <v>45</v>
      </c>
      <c s="29" t="s">
        <v>281</v>
      </c>
      <c s="29" t="s">
        <v>548</v>
      </c>
      <c s="25" t="s">
        <v>47</v>
      </c>
      <c s="30" t="s">
        <v>549</v>
      </c>
      <c s="31" t="s">
        <v>57</v>
      </c>
      <c s="32">
        <v>1.979</v>
      </c>
      <c s="33">
        <v>0</v>
      </c>
      <c s="33">
        <f>ROUND(ROUND(H212,2)*ROUND(G212,3),2)</f>
      </c>
      <c r="O212">
        <f>(I212*21)/100</f>
      </c>
      <c t="s">
        <v>23</v>
      </c>
    </row>
    <row r="213" spans="1:5" ht="12.75">
      <c r="A213" s="34" t="s">
        <v>50</v>
      </c>
      <c r="E213" s="35" t="s">
        <v>47</v>
      </c>
    </row>
    <row r="214" spans="1:5" ht="12.75">
      <c r="A214" s="36" t="s">
        <v>51</v>
      </c>
      <c r="E214" s="37" t="s">
        <v>550</v>
      </c>
    </row>
    <row r="215" spans="1:5" ht="293.25">
      <c r="A215" t="s">
        <v>53</v>
      </c>
      <c r="E215" s="35" t="s">
        <v>544</v>
      </c>
    </row>
    <row r="216" spans="1:16" ht="12.75">
      <c r="A216" s="25" t="s">
        <v>45</v>
      </c>
      <c s="29" t="s">
        <v>286</v>
      </c>
      <c s="29" t="s">
        <v>551</v>
      </c>
      <c s="25" t="s">
        <v>47</v>
      </c>
      <c s="30" t="s">
        <v>552</v>
      </c>
      <c s="31" t="s">
        <v>49</v>
      </c>
      <c s="32">
        <v>0.651</v>
      </c>
      <c s="33">
        <v>0</v>
      </c>
      <c s="33">
        <f>ROUND(ROUND(H216,2)*ROUND(G216,3),2)</f>
      </c>
      <c r="O216">
        <f>(I216*21)/100</f>
      </c>
      <c t="s">
        <v>23</v>
      </c>
    </row>
    <row r="217" spans="1:5" ht="12.75">
      <c r="A217" s="34" t="s">
        <v>50</v>
      </c>
      <c r="E217" s="35" t="s">
        <v>47</v>
      </c>
    </row>
    <row r="218" spans="1:5" ht="12.75">
      <c r="A218" s="36" t="s">
        <v>51</v>
      </c>
      <c r="E218" s="37" t="s">
        <v>553</v>
      </c>
    </row>
    <row r="219" spans="1:5" ht="102">
      <c r="A219" t="s">
        <v>53</v>
      </c>
      <c r="E219" s="35" t="s">
        <v>554</v>
      </c>
    </row>
    <row r="220" spans="1:18" ht="12.75" customHeight="1">
      <c r="A220" s="6" t="s">
        <v>43</v>
      </c>
      <c s="6"/>
      <c s="39" t="s">
        <v>33</v>
      </c>
      <c s="6"/>
      <c s="27" t="s">
        <v>380</v>
      </c>
      <c s="6"/>
      <c s="6"/>
      <c s="6"/>
      <c s="40">
        <f>0+Q220</f>
      </c>
      <c r="O220">
        <f>0+R220</f>
      </c>
      <c r="Q220">
        <f>0+I221+I225+I229+I233+I237+I241+I245+I249+I253+I257+I261</f>
      </c>
      <c>
        <f>0+O221+O225+O229+O233+O237+O241+O245+O249+O253+O257+O261</f>
      </c>
    </row>
    <row r="221" spans="1:16" ht="12.75">
      <c r="A221" s="25" t="s">
        <v>45</v>
      </c>
      <c s="29" t="s">
        <v>291</v>
      </c>
      <c s="29" t="s">
        <v>555</v>
      </c>
      <c s="25" t="s">
        <v>47</v>
      </c>
      <c s="30" t="s">
        <v>556</v>
      </c>
      <c s="31" t="s">
        <v>49</v>
      </c>
      <c s="32">
        <v>3.499</v>
      </c>
      <c s="33">
        <v>0</v>
      </c>
      <c s="33">
        <f>ROUND(ROUND(H221,2)*ROUND(G221,3),2)</f>
      </c>
      <c r="O221">
        <f>(I221*21)/100</f>
      </c>
      <c t="s">
        <v>23</v>
      </c>
    </row>
    <row r="222" spans="1:5" ht="12.75">
      <c r="A222" s="34" t="s">
        <v>50</v>
      </c>
      <c r="E222" s="35" t="s">
        <v>47</v>
      </c>
    </row>
    <row r="223" spans="1:5" ht="25.5">
      <c r="A223" s="36" t="s">
        <v>51</v>
      </c>
      <c r="E223" s="37" t="s">
        <v>557</v>
      </c>
    </row>
    <row r="224" spans="1:5" ht="395.25">
      <c r="A224" t="s">
        <v>53</v>
      </c>
      <c r="E224" s="35" t="s">
        <v>558</v>
      </c>
    </row>
    <row r="225" spans="1:16" ht="12.75">
      <c r="A225" s="25" t="s">
        <v>45</v>
      </c>
      <c s="29" t="s">
        <v>438</v>
      </c>
      <c s="29" t="s">
        <v>559</v>
      </c>
      <c s="25" t="s">
        <v>47</v>
      </c>
      <c s="30" t="s">
        <v>560</v>
      </c>
      <c s="31" t="s">
        <v>49</v>
      </c>
      <c s="32">
        <v>6.628</v>
      </c>
      <c s="33">
        <v>0</v>
      </c>
      <c s="33">
        <f>ROUND(ROUND(H225,2)*ROUND(G225,3),2)</f>
      </c>
      <c r="O225">
        <f>(I225*21)/100</f>
      </c>
      <c t="s">
        <v>23</v>
      </c>
    </row>
    <row r="226" spans="1:5" ht="12.75">
      <c r="A226" s="34" t="s">
        <v>50</v>
      </c>
      <c r="E226" s="35" t="s">
        <v>47</v>
      </c>
    </row>
    <row r="227" spans="1:5" ht="25.5">
      <c r="A227" s="36" t="s">
        <v>51</v>
      </c>
      <c r="E227" s="37" t="s">
        <v>561</v>
      </c>
    </row>
    <row r="228" spans="1:5" ht="395.25">
      <c r="A228" t="s">
        <v>53</v>
      </c>
      <c r="E228" s="35" t="s">
        <v>513</v>
      </c>
    </row>
    <row r="229" spans="1:16" ht="12.75">
      <c r="A229" s="25" t="s">
        <v>45</v>
      </c>
      <c s="29" t="s">
        <v>440</v>
      </c>
      <c s="29" t="s">
        <v>562</v>
      </c>
      <c s="25" t="s">
        <v>47</v>
      </c>
      <c s="30" t="s">
        <v>563</v>
      </c>
      <c s="31" t="s">
        <v>57</v>
      </c>
      <c s="32">
        <v>1.326</v>
      </c>
      <c s="33">
        <v>0</v>
      </c>
      <c s="33">
        <f>ROUND(ROUND(H229,2)*ROUND(G229,3),2)</f>
      </c>
      <c r="O229">
        <f>(I229*21)/100</f>
      </c>
      <c t="s">
        <v>23</v>
      </c>
    </row>
    <row r="230" spans="1:5" ht="12.75">
      <c r="A230" s="34" t="s">
        <v>50</v>
      </c>
      <c r="E230" s="35" t="s">
        <v>47</v>
      </c>
    </row>
    <row r="231" spans="1:5" ht="38.25">
      <c r="A231" s="36" t="s">
        <v>51</v>
      </c>
      <c r="E231" s="37" t="s">
        <v>564</v>
      </c>
    </row>
    <row r="232" spans="1:5" ht="293.25">
      <c r="A232" t="s">
        <v>53</v>
      </c>
      <c r="E232" s="35" t="s">
        <v>544</v>
      </c>
    </row>
    <row r="233" spans="1:16" ht="12.75">
      <c r="A233" s="25" t="s">
        <v>45</v>
      </c>
      <c s="29" t="s">
        <v>565</v>
      </c>
      <c s="29" t="s">
        <v>566</v>
      </c>
      <c s="25" t="s">
        <v>47</v>
      </c>
      <c s="30" t="s">
        <v>567</v>
      </c>
      <c s="31" t="s">
        <v>49</v>
      </c>
      <c s="32">
        <v>5.348</v>
      </c>
      <c s="33">
        <v>0</v>
      </c>
      <c s="33">
        <f>ROUND(ROUND(H233,2)*ROUND(G233,3),2)</f>
      </c>
      <c r="O233">
        <f>(I233*21)/100</f>
      </c>
      <c t="s">
        <v>23</v>
      </c>
    </row>
    <row r="234" spans="1:5" ht="12.75">
      <c r="A234" s="34" t="s">
        <v>50</v>
      </c>
      <c r="E234" s="35" t="s">
        <v>47</v>
      </c>
    </row>
    <row r="235" spans="1:5" ht="89.25">
      <c r="A235" s="36" t="s">
        <v>51</v>
      </c>
      <c r="E235" s="37" t="s">
        <v>568</v>
      </c>
    </row>
    <row r="236" spans="1:5" ht="395.25">
      <c r="A236" t="s">
        <v>53</v>
      </c>
      <c r="E236" s="35" t="s">
        <v>558</v>
      </c>
    </row>
    <row r="237" spans="1:16" ht="12.75">
      <c r="A237" s="25" t="s">
        <v>45</v>
      </c>
      <c s="29" t="s">
        <v>569</v>
      </c>
      <c s="29" t="s">
        <v>570</v>
      </c>
      <c s="25" t="s">
        <v>47</v>
      </c>
      <c s="30" t="s">
        <v>571</v>
      </c>
      <c s="31" t="s">
        <v>49</v>
      </c>
      <c s="32">
        <v>2.322</v>
      </c>
      <c s="33">
        <v>0</v>
      </c>
      <c s="33">
        <f>ROUND(ROUND(H237,2)*ROUND(G237,3),2)</f>
      </c>
      <c r="O237">
        <f>(I237*21)/100</f>
      </c>
      <c t="s">
        <v>23</v>
      </c>
    </row>
    <row r="238" spans="1:5" ht="12.75">
      <c r="A238" s="34" t="s">
        <v>50</v>
      </c>
      <c r="E238" s="35" t="s">
        <v>47</v>
      </c>
    </row>
    <row r="239" spans="1:5" ht="12.75">
      <c r="A239" s="36" t="s">
        <v>51</v>
      </c>
      <c r="E239" s="37" t="s">
        <v>572</v>
      </c>
    </row>
    <row r="240" spans="1:5" ht="63.75">
      <c r="A240" t="s">
        <v>53</v>
      </c>
      <c r="E240" s="35" t="s">
        <v>573</v>
      </c>
    </row>
    <row r="241" spans="1:16" ht="12.75">
      <c r="A241" s="25" t="s">
        <v>45</v>
      </c>
      <c s="29" t="s">
        <v>574</v>
      </c>
      <c s="29" t="s">
        <v>575</v>
      </c>
      <c s="25" t="s">
        <v>47</v>
      </c>
      <c s="30" t="s">
        <v>576</v>
      </c>
      <c s="31" t="s">
        <v>49</v>
      </c>
      <c s="32">
        <v>22.207</v>
      </c>
      <c s="33">
        <v>0</v>
      </c>
      <c s="33">
        <f>ROUND(ROUND(H241,2)*ROUND(G241,3),2)</f>
      </c>
      <c r="O241">
        <f>(I241*21)/100</f>
      </c>
      <c t="s">
        <v>23</v>
      </c>
    </row>
    <row r="242" spans="1:5" ht="12.75">
      <c r="A242" s="34" t="s">
        <v>50</v>
      </c>
      <c r="E242" s="35" t="s">
        <v>47</v>
      </c>
    </row>
    <row r="243" spans="1:5" ht="25.5">
      <c r="A243" s="36" t="s">
        <v>51</v>
      </c>
      <c r="E243" s="37" t="s">
        <v>577</v>
      </c>
    </row>
    <row r="244" spans="1:5" ht="395.25">
      <c r="A244" t="s">
        <v>53</v>
      </c>
      <c r="E244" s="35" t="s">
        <v>513</v>
      </c>
    </row>
    <row r="245" spans="1:16" ht="12.75">
      <c r="A245" s="25" t="s">
        <v>45</v>
      </c>
      <c s="29" t="s">
        <v>578</v>
      </c>
      <c s="29" t="s">
        <v>579</v>
      </c>
      <c s="25" t="s">
        <v>47</v>
      </c>
      <c s="30" t="s">
        <v>580</v>
      </c>
      <c s="31" t="s">
        <v>49</v>
      </c>
      <c s="32">
        <v>1.05</v>
      </c>
      <c s="33">
        <v>0</v>
      </c>
      <c s="33">
        <f>ROUND(ROUND(H245,2)*ROUND(G245,3),2)</f>
      </c>
      <c r="O245">
        <f>(I245*21)/100</f>
      </c>
      <c t="s">
        <v>23</v>
      </c>
    </row>
    <row r="246" spans="1:5" ht="12.75">
      <c r="A246" s="34" t="s">
        <v>50</v>
      </c>
      <c r="E246" s="35" t="s">
        <v>47</v>
      </c>
    </row>
    <row r="247" spans="1:5" ht="25.5">
      <c r="A247" s="36" t="s">
        <v>51</v>
      </c>
      <c r="E247" s="37" t="s">
        <v>581</v>
      </c>
    </row>
    <row r="248" spans="1:5" ht="63.75">
      <c r="A248" t="s">
        <v>53</v>
      </c>
      <c r="E248" s="35" t="s">
        <v>582</v>
      </c>
    </row>
    <row r="249" spans="1:16" ht="12.75">
      <c r="A249" s="25" t="s">
        <v>45</v>
      </c>
      <c s="29" t="s">
        <v>583</v>
      </c>
      <c s="29" t="s">
        <v>584</v>
      </c>
      <c s="25" t="s">
        <v>47</v>
      </c>
      <c s="30" t="s">
        <v>585</v>
      </c>
      <c s="31" t="s">
        <v>57</v>
      </c>
      <c s="32">
        <v>1.11</v>
      </c>
      <c s="33">
        <v>0</v>
      </c>
      <c s="33">
        <f>ROUND(ROUND(H249,2)*ROUND(G249,3),2)</f>
      </c>
      <c r="O249">
        <f>(I249*21)/100</f>
      </c>
      <c t="s">
        <v>23</v>
      </c>
    </row>
    <row r="250" spans="1:5" ht="12.75">
      <c r="A250" s="34" t="s">
        <v>50</v>
      </c>
      <c r="E250" s="35" t="s">
        <v>47</v>
      </c>
    </row>
    <row r="251" spans="1:5" ht="38.25">
      <c r="A251" s="36" t="s">
        <v>51</v>
      </c>
      <c r="E251" s="37" t="s">
        <v>586</v>
      </c>
    </row>
    <row r="252" spans="1:5" ht="293.25">
      <c r="A252" t="s">
        <v>53</v>
      </c>
      <c r="E252" s="35" t="s">
        <v>544</v>
      </c>
    </row>
    <row r="253" spans="1:16" ht="12.75">
      <c r="A253" s="25" t="s">
        <v>45</v>
      </c>
      <c s="29" t="s">
        <v>587</v>
      </c>
      <c s="29" t="s">
        <v>588</v>
      </c>
      <c s="25" t="s">
        <v>47</v>
      </c>
      <c s="30" t="s">
        <v>589</v>
      </c>
      <c s="31" t="s">
        <v>57</v>
      </c>
      <c s="32">
        <v>1.11</v>
      </c>
      <c s="33">
        <v>0</v>
      </c>
      <c s="33">
        <f>ROUND(ROUND(H253,2)*ROUND(G253,3),2)</f>
      </c>
      <c r="O253">
        <f>(I253*21)/100</f>
      </c>
      <c t="s">
        <v>23</v>
      </c>
    </row>
    <row r="254" spans="1:5" ht="12.75">
      <c r="A254" s="34" t="s">
        <v>50</v>
      </c>
      <c r="E254" s="35" t="s">
        <v>47</v>
      </c>
    </row>
    <row r="255" spans="1:5" ht="38.25">
      <c r="A255" s="36" t="s">
        <v>51</v>
      </c>
      <c r="E255" s="37" t="s">
        <v>586</v>
      </c>
    </row>
    <row r="256" spans="1:5" ht="293.25">
      <c r="A256" t="s">
        <v>53</v>
      </c>
      <c r="E256" s="35" t="s">
        <v>544</v>
      </c>
    </row>
    <row r="257" spans="1:16" ht="12.75">
      <c r="A257" s="25" t="s">
        <v>45</v>
      </c>
      <c s="29" t="s">
        <v>590</v>
      </c>
      <c s="29" t="s">
        <v>591</v>
      </c>
      <c s="25" t="s">
        <v>47</v>
      </c>
      <c s="30" t="s">
        <v>592</v>
      </c>
      <c s="31" t="s">
        <v>49</v>
      </c>
      <c s="32">
        <v>27.705</v>
      </c>
      <c s="33">
        <v>0</v>
      </c>
      <c s="33">
        <f>ROUND(ROUND(H257,2)*ROUND(G257,3),2)</f>
      </c>
      <c r="O257">
        <f>(I257*21)/100</f>
      </c>
      <c t="s">
        <v>23</v>
      </c>
    </row>
    <row r="258" spans="1:5" ht="12.75">
      <c r="A258" s="34" t="s">
        <v>50</v>
      </c>
      <c r="E258" s="35" t="s">
        <v>47</v>
      </c>
    </row>
    <row r="259" spans="1:5" ht="63.75">
      <c r="A259" s="36" t="s">
        <v>51</v>
      </c>
      <c r="E259" s="37" t="s">
        <v>593</v>
      </c>
    </row>
    <row r="260" spans="1:5" ht="63.75">
      <c r="A260" t="s">
        <v>53</v>
      </c>
      <c r="E260" s="35" t="s">
        <v>573</v>
      </c>
    </row>
    <row r="261" spans="1:16" ht="12.75">
      <c r="A261" s="25" t="s">
        <v>45</v>
      </c>
      <c s="29" t="s">
        <v>594</v>
      </c>
      <c s="29" t="s">
        <v>595</v>
      </c>
      <c s="25" t="s">
        <v>47</v>
      </c>
      <c s="30" t="s">
        <v>596</v>
      </c>
      <c s="31" t="s">
        <v>49</v>
      </c>
      <c s="32">
        <v>10.4</v>
      </c>
      <c s="33">
        <v>0</v>
      </c>
      <c s="33">
        <f>ROUND(ROUND(H261,2)*ROUND(G261,3),2)</f>
      </c>
      <c r="O261">
        <f>(I261*21)/100</f>
      </c>
      <c t="s">
        <v>23</v>
      </c>
    </row>
    <row r="262" spans="1:5" ht="12.75">
      <c r="A262" s="34" t="s">
        <v>50</v>
      </c>
      <c r="E262" s="35" t="s">
        <v>47</v>
      </c>
    </row>
    <row r="263" spans="1:5" ht="12.75">
      <c r="A263" s="36" t="s">
        <v>51</v>
      </c>
      <c r="E263" s="37" t="s">
        <v>597</v>
      </c>
    </row>
    <row r="264" spans="1:5" ht="76.5">
      <c r="A264" t="s">
        <v>53</v>
      </c>
      <c r="E264" s="35" t="s">
        <v>598</v>
      </c>
    </row>
    <row r="265" spans="1:18" ht="12.75" customHeight="1">
      <c r="A265" s="6" t="s">
        <v>43</v>
      </c>
      <c s="6"/>
      <c s="39" t="s">
        <v>35</v>
      </c>
      <c s="6"/>
      <c s="27" t="s">
        <v>174</v>
      </c>
      <c s="6"/>
      <c s="6"/>
      <c s="6"/>
      <c s="40">
        <f>0+Q265</f>
      </c>
      <c r="O265">
        <f>0+R265</f>
      </c>
      <c r="Q265">
        <f>0+I266+I270+I274+I278+I282+I286+I290+I294+I298+I302+I306+I310+I314</f>
      </c>
      <c>
        <f>0+O266+O270+O274+O278+O282+O286+O290+O294+O298+O302+O306+O310+O314</f>
      </c>
    </row>
    <row r="266" spans="1:16" ht="12.75">
      <c r="A266" s="25" t="s">
        <v>45</v>
      </c>
      <c s="29" t="s">
        <v>599</v>
      </c>
      <c s="29" t="s">
        <v>176</v>
      </c>
      <c s="25" t="s">
        <v>47</v>
      </c>
      <c s="30" t="s">
        <v>177</v>
      </c>
      <c s="31" t="s">
        <v>49</v>
      </c>
      <c s="32">
        <v>0</v>
      </c>
      <c s="33">
        <v>0</v>
      </c>
      <c s="33">
        <f>ROUND(ROUND(H266,2)*ROUND(G266,3),2)</f>
      </c>
      <c r="O266">
        <f>(I266*21)/100</f>
      </c>
      <c t="s">
        <v>23</v>
      </c>
    </row>
    <row r="267" spans="1:5" ht="12.75">
      <c r="A267" s="34" t="s">
        <v>50</v>
      </c>
      <c r="E267" s="35" t="s">
        <v>47</v>
      </c>
    </row>
    <row r="268" spans="1:5" ht="51">
      <c r="A268" s="36" t="s">
        <v>51</v>
      </c>
      <c r="E268" s="37" t="s">
        <v>600</v>
      </c>
    </row>
    <row r="269" spans="1:5" ht="140.25">
      <c r="A269" t="s">
        <v>53</v>
      </c>
      <c r="E269" s="35" t="s">
        <v>179</v>
      </c>
    </row>
    <row r="270" spans="1:16" ht="12.75">
      <c r="A270" s="25" t="s">
        <v>45</v>
      </c>
      <c s="29" t="s">
        <v>601</v>
      </c>
      <c s="29" t="s">
        <v>181</v>
      </c>
      <c s="25" t="s">
        <v>47</v>
      </c>
      <c s="30" t="s">
        <v>182</v>
      </c>
      <c s="31" t="s">
        <v>49</v>
      </c>
      <c s="32">
        <v>6.68</v>
      </c>
      <c s="33">
        <v>0</v>
      </c>
      <c s="33">
        <f>ROUND(ROUND(H270,2)*ROUND(G270,3),2)</f>
      </c>
      <c r="O270">
        <f>(I270*21)/100</f>
      </c>
      <c t="s">
        <v>23</v>
      </c>
    </row>
    <row r="271" spans="1:5" ht="12.75">
      <c r="A271" s="34" t="s">
        <v>50</v>
      </c>
      <c r="E271" s="35" t="s">
        <v>47</v>
      </c>
    </row>
    <row r="272" spans="1:5" ht="102">
      <c r="A272" s="36" t="s">
        <v>51</v>
      </c>
      <c r="E272" s="37" t="s">
        <v>602</v>
      </c>
    </row>
    <row r="273" spans="1:5" ht="76.5">
      <c r="A273" t="s">
        <v>53</v>
      </c>
      <c r="E273" s="35" t="s">
        <v>184</v>
      </c>
    </row>
    <row r="274" spans="1:16" ht="12.75">
      <c r="A274" s="25" t="s">
        <v>45</v>
      </c>
      <c s="29" t="s">
        <v>603</v>
      </c>
      <c s="29" t="s">
        <v>604</v>
      </c>
      <c s="25" t="s">
        <v>47</v>
      </c>
      <c s="30" t="s">
        <v>605</v>
      </c>
      <c s="31" t="s">
        <v>49</v>
      </c>
      <c s="32">
        <v>0.965</v>
      </c>
      <c s="33">
        <v>0</v>
      </c>
      <c s="33">
        <f>ROUND(ROUND(H274,2)*ROUND(G274,3),2)</f>
      </c>
      <c r="O274">
        <f>(I274*21)/100</f>
      </c>
      <c t="s">
        <v>23</v>
      </c>
    </row>
    <row r="275" spans="1:5" ht="12.75">
      <c r="A275" s="34" t="s">
        <v>50</v>
      </c>
      <c r="E275" s="35" t="s">
        <v>47</v>
      </c>
    </row>
    <row r="276" spans="1:5" ht="25.5">
      <c r="A276" s="36" t="s">
        <v>51</v>
      </c>
      <c r="E276" s="37" t="s">
        <v>606</v>
      </c>
    </row>
    <row r="277" spans="1:5" ht="127.5">
      <c r="A277" t="s">
        <v>53</v>
      </c>
      <c r="E277" s="35" t="s">
        <v>607</v>
      </c>
    </row>
    <row r="278" spans="1:16" ht="12.75">
      <c r="A278" s="25" t="s">
        <v>45</v>
      </c>
      <c s="29" t="s">
        <v>608</v>
      </c>
      <c s="29" t="s">
        <v>190</v>
      </c>
      <c s="25" t="s">
        <v>47</v>
      </c>
      <c s="30" t="s">
        <v>191</v>
      </c>
      <c s="31" t="s">
        <v>152</v>
      </c>
      <c s="32">
        <v>0</v>
      </c>
      <c s="33">
        <v>0</v>
      </c>
      <c s="33">
        <f>ROUND(ROUND(H278,2)*ROUND(G278,3),2)</f>
      </c>
      <c r="O278">
        <f>(I278*21)/100</f>
      </c>
      <c t="s">
        <v>23</v>
      </c>
    </row>
    <row r="279" spans="1:5" ht="12.75">
      <c r="A279" s="34" t="s">
        <v>50</v>
      </c>
      <c r="E279" s="35" t="s">
        <v>47</v>
      </c>
    </row>
    <row r="280" spans="1:5" ht="102">
      <c r="A280" s="36" t="s">
        <v>51</v>
      </c>
      <c r="E280" s="37" t="s">
        <v>609</v>
      </c>
    </row>
    <row r="281" spans="1:5" ht="89.25">
      <c r="A281" t="s">
        <v>53</v>
      </c>
      <c r="E281" s="35" t="s">
        <v>193</v>
      </c>
    </row>
    <row r="282" spans="1:16" ht="12.75">
      <c r="A282" s="25" t="s">
        <v>45</v>
      </c>
      <c s="29" t="s">
        <v>610</v>
      </c>
      <c s="29" t="s">
        <v>195</v>
      </c>
      <c s="25" t="s">
        <v>47</v>
      </c>
      <c s="30" t="s">
        <v>196</v>
      </c>
      <c s="31" t="s">
        <v>152</v>
      </c>
      <c s="32">
        <v>0</v>
      </c>
      <c s="33">
        <v>0</v>
      </c>
      <c s="33">
        <f>ROUND(ROUND(H282,2)*ROUND(G282,3),2)</f>
      </c>
      <c r="O282">
        <f>(I282*21)/100</f>
      </c>
      <c t="s">
        <v>23</v>
      </c>
    </row>
    <row r="283" spans="1:5" ht="12.75">
      <c r="A283" s="34" t="s">
        <v>50</v>
      </c>
      <c r="E283" s="35" t="s">
        <v>47</v>
      </c>
    </row>
    <row r="284" spans="1:5" ht="114.75">
      <c r="A284" s="36" t="s">
        <v>51</v>
      </c>
      <c r="E284" s="37" t="s">
        <v>611</v>
      </c>
    </row>
    <row r="285" spans="1:5" ht="89.25">
      <c r="A285" t="s">
        <v>53</v>
      </c>
      <c r="E285" s="35" t="s">
        <v>193</v>
      </c>
    </row>
    <row r="286" spans="1:16" ht="12.75">
      <c r="A286" s="25" t="s">
        <v>45</v>
      </c>
      <c s="29" t="s">
        <v>612</v>
      </c>
      <c s="29" t="s">
        <v>199</v>
      </c>
      <c s="25" t="s">
        <v>47</v>
      </c>
      <c s="30" t="s">
        <v>200</v>
      </c>
      <c s="31" t="s">
        <v>152</v>
      </c>
      <c s="32">
        <v>0</v>
      </c>
      <c s="33">
        <v>0</v>
      </c>
      <c s="33">
        <f>ROUND(ROUND(H286,2)*ROUND(G286,3),2)</f>
      </c>
      <c r="O286">
        <f>(I286*21)/100</f>
      </c>
      <c t="s">
        <v>23</v>
      </c>
    </row>
    <row r="287" spans="1:5" ht="12.75">
      <c r="A287" s="34" t="s">
        <v>50</v>
      </c>
      <c r="E287" s="35" t="s">
        <v>47</v>
      </c>
    </row>
    <row r="288" spans="1:5" ht="102">
      <c r="A288" s="36" t="s">
        <v>51</v>
      </c>
      <c r="E288" s="37" t="s">
        <v>613</v>
      </c>
    </row>
    <row r="289" spans="1:5" ht="89.25">
      <c r="A289" t="s">
        <v>53</v>
      </c>
      <c r="E289" s="35" t="s">
        <v>193</v>
      </c>
    </row>
    <row r="290" spans="1:16" ht="12.75">
      <c r="A290" s="25" t="s">
        <v>45</v>
      </c>
      <c s="29" t="s">
        <v>614</v>
      </c>
      <c s="29" t="s">
        <v>203</v>
      </c>
      <c s="25" t="s">
        <v>47</v>
      </c>
      <c s="30" t="s">
        <v>204</v>
      </c>
      <c s="31" t="s">
        <v>152</v>
      </c>
      <c s="32">
        <v>0</v>
      </c>
      <c s="33">
        <v>0</v>
      </c>
      <c s="33">
        <f>ROUND(ROUND(H290,2)*ROUND(G290,3),2)</f>
      </c>
      <c r="O290">
        <f>(I290*21)/100</f>
      </c>
      <c t="s">
        <v>23</v>
      </c>
    </row>
    <row r="291" spans="1:5" ht="12.75">
      <c r="A291" s="34" t="s">
        <v>50</v>
      </c>
      <c r="E291" s="35" t="s">
        <v>47</v>
      </c>
    </row>
    <row r="292" spans="1:5" ht="51">
      <c r="A292" s="36" t="s">
        <v>51</v>
      </c>
      <c r="E292" s="37" t="s">
        <v>615</v>
      </c>
    </row>
    <row r="293" spans="1:5" ht="165.75">
      <c r="A293" t="s">
        <v>53</v>
      </c>
      <c r="E293" s="35" t="s">
        <v>206</v>
      </c>
    </row>
    <row r="294" spans="1:16" ht="12.75">
      <c r="A294" s="25" t="s">
        <v>45</v>
      </c>
      <c s="29" t="s">
        <v>616</v>
      </c>
      <c s="29" t="s">
        <v>617</v>
      </c>
      <c s="25" t="s">
        <v>47</v>
      </c>
      <c s="30" t="s">
        <v>618</v>
      </c>
      <c s="31" t="s">
        <v>152</v>
      </c>
      <c s="32">
        <v>19.3</v>
      </c>
      <c s="33">
        <v>0</v>
      </c>
      <c s="33">
        <f>ROUND(ROUND(H294,2)*ROUND(G294,3),2)</f>
      </c>
      <c r="O294">
        <f>(I294*21)/100</f>
      </c>
      <c t="s">
        <v>23</v>
      </c>
    </row>
    <row r="295" spans="1:5" ht="12.75">
      <c r="A295" s="34" t="s">
        <v>50</v>
      </c>
      <c r="E295" s="35" t="s">
        <v>47</v>
      </c>
    </row>
    <row r="296" spans="1:5" ht="25.5">
      <c r="A296" s="36" t="s">
        <v>51</v>
      </c>
      <c r="E296" s="37" t="s">
        <v>619</v>
      </c>
    </row>
    <row r="297" spans="1:5" ht="165.75">
      <c r="A297" t="s">
        <v>53</v>
      </c>
      <c r="E297" s="35" t="s">
        <v>206</v>
      </c>
    </row>
    <row r="298" spans="1:16" ht="12.75">
      <c r="A298" s="25" t="s">
        <v>45</v>
      </c>
      <c s="29" t="s">
        <v>620</v>
      </c>
      <c s="29" t="s">
        <v>208</v>
      </c>
      <c s="25" t="s">
        <v>47</v>
      </c>
      <c s="30" t="s">
        <v>209</v>
      </c>
      <c s="31" t="s">
        <v>152</v>
      </c>
      <c s="32">
        <v>0</v>
      </c>
      <c s="33">
        <v>0</v>
      </c>
      <c s="33">
        <f>ROUND(ROUND(H298,2)*ROUND(G298,3),2)</f>
      </c>
      <c r="O298">
        <f>(I298*21)/100</f>
      </c>
      <c t="s">
        <v>23</v>
      </c>
    </row>
    <row r="299" spans="1:5" ht="12.75">
      <c r="A299" s="34" t="s">
        <v>50</v>
      </c>
      <c r="E299" s="35" t="s">
        <v>47</v>
      </c>
    </row>
    <row r="300" spans="1:5" ht="51">
      <c r="A300" s="36" t="s">
        <v>51</v>
      </c>
      <c r="E300" s="37" t="s">
        <v>621</v>
      </c>
    </row>
    <row r="301" spans="1:5" ht="165.75">
      <c r="A301" t="s">
        <v>53</v>
      </c>
      <c r="E301" s="35" t="s">
        <v>206</v>
      </c>
    </row>
    <row r="302" spans="1:16" ht="12.75">
      <c r="A302" s="25" t="s">
        <v>45</v>
      </c>
      <c s="29" t="s">
        <v>622</v>
      </c>
      <c s="29" t="s">
        <v>212</v>
      </c>
      <c s="25" t="s">
        <v>47</v>
      </c>
      <c s="30" t="s">
        <v>213</v>
      </c>
      <c s="31" t="s">
        <v>152</v>
      </c>
      <c s="32">
        <v>0</v>
      </c>
      <c s="33">
        <v>0</v>
      </c>
      <c s="33">
        <f>ROUND(ROUND(H302,2)*ROUND(G302,3),2)</f>
      </c>
      <c r="O302">
        <f>(I302*21)/100</f>
      </c>
      <c t="s">
        <v>23</v>
      </c>
    </row>
    <row r="303" spans="1:5" ht="12.75">
      <c r="A303" s="34" t="s">
        <v>50</v>
      </c>
      <c r="E303" s="35" t="s">
        <v>47</v>
      </c>
    </row>
    <row r="304" spans="1:5" ht="51">
      <c r="A304" s="36" t="s">
        <v>51</v>
      </c>
      <c r="E304" s="37" t="s">
        <v>623</v>
      </c>
    </row>
    <row r="305" spans="1:5" ht="165.75">
      <c r="A305" t="s">
        <v>53</v>
      </c>
      <c r="E305" s="35" t="s">
        <v>206</v>
      </c>
    </row>
    <row r="306" spans="1:16" ht="12.75">
      <c r="A306" s="25" t="s">
        <v>45</v>
      </c>
      <c s="29" t="s">
        <v>624</v>
      </c>
      <c s="29" t="s">
        <v>625</v>
      </c>
      <c s="25" t="s">
        <v>47</v>
      </c>
      <c s="30" t="s">
        <v>626</v>
      </c>
      <c s="31" t="s">
        <v>49</v>
      </c>
      <c s="32">
        <v>3.42</v>
      </c>
      <c s="33">
        <v>0</v>
      </c>
      <c s="33">
        <f>ROUND(ROUND(H306,2)*ROUND(G306,3),2)</f>
      </c>
      <c r="O306">
        <f>(I306*21)/100</f>
      </c>
      <c t="s">
        <v>23</v>
      </c>
    </row>
    <row r="307" spans="1:5" ht="12.75">
      <c r="A307" s="34" t="s">
        <v>50</v>
      </c>
      <c r="E307" s="35" t="s">
        <v>47</v>
      </c>
    </row>
    <row r="308" spans="1:5" ht="38.25">
      <c r="A308" s="36" t="s">
        <v>51</v>
      </c>
      <c r="E308" s="37" t="s">
        <v>627</v>
      </c>
    </row>
    <row r="309" spans="1:5" ht="165.75">
      <c r="A309" t="s">
        <v>53</v>
      </c>
      <c r="E309" s="35" t="s">
        <v>206</v>
      </c>
    </row>
    <row r="310" spans="1:16" ht="12.75">
      <c r="A310" s="25" t="s">
        <v>45</v>
      </c>
      <c s="29" t="s">
        <v>628</v>
      </c>
      <c s="29" t="s">
        <v>227</v>
      </c>
      <c s="25" t="s">
        <v>47</v>
      </c>
      <c s="30" t="s">
        <v>228</v>
      </c>
      <c s="31" t="s">
        <v>152</v>
      </c>
      <c s="32">
        <v>10.3</v>
      </c>
      <c s="33">
        <v>0</v>
      </c>
      <c s="33">
        <f>ROUND(ROUND(H310,2)*ROUND(G310,3),2)</f>
      </c>
      <c r="O310">
        <f>(I310*21)/100</f>
      </c>
      <c t="s">
        <v>23</v>
      </c>
    </row>
    <row r="311" spans="1:5" ht="12.75">
      <c r="A311" s="34" t="s">
        <v>50</v>
      </c>
      <c r="E311" s="35" t="s">
        <v>47</v>
      </c>
    </row>
    <row r="312" spans="1:5" ht="51">
      <c r="A312" s="36" t="s">
        <v>51</v>
      </c>
      <c r="E312" s="37" t="s">
        <v>629</v>
      </c>
    </row>
    <row r="313" spans="1:5" ht="178.5">
      <c r="A313" t="s">
        <v>53</v>
      </c>
      <c r="E313" s="35" t="s">
        <v>225</v>
      </c>
    </row>
    <row r="314" spans="1:16" ht="25.5">
      <c r="A314" s="25" t="s">
        <v>45</v>
      </c>
      <c s="29" t="s">
        <v>630</v>
      </c>
      <c s="29" t="s">
        <v>231</v>
      </c>
      <c s="25" t="s">
        <v>47</v>
      </c>
      <c s="30" t="s">
        <v>232</v>
      </c>
      <c s="31" t="s">
        <v>152</v>
      </c>
      <c s="32">
        <v>3.8</v>
      </c>
      <c s="33">
        <v>0</v>
      </c>
      <c s="33">
        <f>ROUND(ROUND(H314,2)*ROUND(G314,3),2)</f>
      </c>
      <c r="O314">
        <f>(I314*21)/100</f>
      </c>
      <c t="s">
        <v>23</v>
      </c>
    </row>
    <row r="315" spans="1:5" ht="12.75">
      <c r="A315" s="34" t="s">
        <v>50</v>
      </c>
      <c r="E315" s="35" t="s">
        <v>47</v>
      </c>
    </row>
    <row r="316" spans="1:5" ht="12.75">
      <c r="A316" s="36" t="s">
        <v>51</v>
      </c>
      <c r="E316" s="37" t="s">
        <v>631</v>
      </c>
    </row>
    <row r="317" spans="1:5" ht="178.5">
      <c r="A317" t="s">
        <v>53</v>
      </c>
      <c r="E317" s="35" t="s">
        <v>225</v>
      </c>
    </row>
    <row r="318" spans="1:18" ht="12.75" customHeight="1">
      <c r="A318" s="6" t="s">
        <v>43</v>
      </c>
      <c s="6"/>
      <c s="39" t="s">
        <v>37</v>
      </c>
      <c s="6"/>
      <c s="27" t="s">
        <v>632</v>
      </c>
      <c s="6"/>
      <c s="6"/>
      <c s="6"/>
      <c s="40">
        <f>0+Q318</f>
      </c>
      <c r="O318">
        <f>0+R318</f>
      </c>
      <c r="Q318">
        <f>0+I319+I323+I327+I331+I335+I339+I343+I347+I351+I355</f>
      </c>
      <c>
        <f>0+O319+O323+O327+O331+O335+O339+O343+O347+O351+O355</f>
      </c>
    </row>
    <row r="319" spans="1:16" ht="25.5">
      <c r="A319" s="25" t="s">
        <v>45</v>
      </c>
      <c s="29" t="s">
        <v>633</v>
      </c>
      <c s="29" t="s">
        <v>634</v>
      </c>
      <c s="25" t="s">
        <v>47</v>
      </c>
      <c s="30" t="s">
        <v>635</v>
      </c>
      <c s="31" t="s">
        <v>152</v>
      </c>
      <c s="32">
        <v>105.517</v>
      </c>
      <c s="33">
        <v>0</v>
      </c>
      <c s="33">
        <f>ROUND(ROUND(H319,2)*ROUND(G319,3),2)</f>
      </c>
      <c r="O319">
        <f>(I319*21)/100</f>
      </c>
      <c t="s">
        <v>23</v>
      </c>
    </row>
    <row r="320" spans="1:5" ht="12.75">
      <c r="A320" s="34" t="s">
        <v>50</v>
      </c>
      <c r="E320" s="35" t="s">
        <v>47</v>
      </c>
    </row>
    <row r="321" spans="1:5" ht="102">
      <c r="A321" s="36" t="s">
        <v>51</v>
      </c>
      <c r="E321" s="37" t="s">
        <v>636</v>
      </c>
    </row>
    <row r="322" spans="1:5" ht="102">
      <c r="A322" t="s">
        <v>53</v>
      </c>
      <c r="E322" s="35" t="s">
        <v>637</v>
      </c>
    </row>
    <row r="323" spans="1:16" ht="25.5">
      <c r="A323" s="25" t="s">
        <v>45</v>
      </c>
      <c s="29" t="s">
        <v>638</v>
      </c>
      <c s="29" t="s">
        <v>639</v>
      </c>
      <c s="25" t="s">
        <v>307</v>
      </c>
      <c s="30" t="s">
        <v>640</v>
      </c>
      <c s="31" t="s">
        <v>152</v>
      </c>
      <c s="32">
        <v>21.103</v>
      </c>
      <c s="33">
        <v>0</v>
      </c>
      <c s="33">
        <f>ROUND(ROUND(H323,2)*ROUND(G323,3),2)</f>
      </c>
      <c r="O323">
        <f>(I323*21)/100</f>
      </c>
      <c t="s">
        <v>23</v>
      </c>
    </row>
    <row r="324" spans="1:5" ht="12.75">
      <c r="A324" s="34" t="s">
        <v>50</v>
      </c>
      <c r="E324" s="35" t="s">
        <v>47</v>
      </c>
    </row>
    <row r="325" spans="1:5" ht="102">
      <c r="A325" s="36" t="s">
        <v>51</v>
      </c>
      <c r="E325" s="37" t="s">
        <v>641</v>
      </c>
    </row>
    <row r="326" spans="1:5" ht="102">
      <c r="A326" t="s">
        <v>53</v>
      </c>
      <c r="E326" s="35" t="s">
        <v>637</v>
      </c>
    </row>
    <row r="327" spans="1:16" ht="25.5">
      <c r="A327" s="25" t="s">
        <v>45</v>
      </c>
      <c s="29" t="s">
        <v>642</v>
      </c>
      <c s="29" t="s">
        <v>643</v>
      </c>
      <c s="25" t="s">
        <v>47</v>
      </c>
      <c s="30" t="s">
        <v>644</v>
      </c>
      <c s="31" t="s">
        <v>152</v>
      </c>
      <c s="32">
        <v>14.07</v>
      </c>
      <c s="33">
        <v>0</v>
      </c>
      <c s="33">
        <f>ROUND(ROUND(H327,2)*ROUND(G327,3),2)</f>
      </c>
      <c r="O327">
        <f>(I327*21)/100</f>
      </c>
      <c t="s">
        <v>23</v>
      </c>
    </row>
    <row r="328" spans="1:5" ht="12.75">
      <c r="A328" s="34" t="s">
        <v>50</v>
      </c>
      <c r="E328" s="35" t="s">
        <v>47</v>
      </c>
    </row>
    <row r="329" spans="1:5" ht="102">
      <c r="A329" s="36" t="s">
        <v>51</v>
      </c>
      <c r="E329" s="37" t="s">
        <v>645</v>
      </c>
    </row>
    <row r="330" spans="1:5" ht="102">
      <c r="A330" t="s">
        <v>53</v>
      </c>
      <c r="E330" s="35" t="s">
        <v>637</v>
      </c>
    </row>
    <row r="331" spans="1:16" ht="12.75">
      <c r="A331" s="25" t="s">
        <v>45</v>
      </c>
      <c s="29" t="s">
        <v>646</v>
      </c>
      <c s="29" t="s">
        <v>647</v>
      </c>
      <c s="25" t="s">
        <v>47</v>
      </c>
      <c s="30" t="s">
        <v>648</v>
      </c>
      <c s="31" t="s">
        <v>152</v>
      </c>
      <c s="32">
        <v>102</v>
      </c>
      <c s="33">
        <v>0</v>
      </c>
      <c s="33">
        <f>ROUND(ROUND(H331,2)*ROUND(G331,3),2)</f>
      </c>
      <c r="O331">
        <f>(I331*21)/100</f>
      </c>
      <c t="s">
        <v>23</v>
      </c>
    </row>
    <row r="332" spans="1:5" ht="12.75">
      <c r="A332" s="34" t="s">
        <v>50</v>
      </c>
      <c r="E332" s="35" t="s">
        <v>47</v>
      </c>
    </row>
    <row r="333" spans="1:5" ht="12.75">
      <c r="A333" s="36" t="s">
        <v>51</v>
      </c>
      <c r="E333" s="37" t="s">
        <v>649</v>
      </c>
    </row>
    <row r="334" spans="1:5" ht="102">
      <c r="A334" t="s">
        <v>53</v>
      </c>
      <c r="E334" s="35" t="s">
        <v>637</v>
      </c>
    </row>
    <row r="335" spans="1:16" ht="12.75">
      <c r="A335" s="25" t="s">
        <v>45</v>
      </c>
      <c s="29" t="s">
        <v>650</v>
      </c>
      <c s="29" t="s">
        <v>651</v>
      </c>
      <c s="25" t="s">
        <v>47</v>
      </c>
      <c s="30" t="s">
        <v>652</v>
      </c>
      <c s="31" t="s">
        <v>152</v>
      </c>
      <c s="32">
        <v>140.69</v>
      </c>
      <c s="33">
        <v>0</v>
      </c>
      <c s="33">
        <f>ROUND(ROUND(H335,2)*ROUND(G335,3),2)</f>
      </c>
      <c r="O335">
        <f>(I335*21)/100</f>
      </c>
      <c t="s">
        <v>23</v>
      </c>
    </row>
    <row r="336" spans="1:5" ht="12.75">
      <c r="A336" s="34" t="s">
        <v>50</v>
      </c>
      <c r="E336" s="35" t="s">
        <v>47</v>
      </c>
    </row>
    <row r="337" spans="1:5" ht="89.25">
      <c r="A337" s="36" t="s">
        <v>51</v>
      </c>
      <c r="E337" s="37" t="s">
        <v>653</v>
      </c>
    </row>
    <row r="338" spans="1:5" ht="102">
      <c r="A338" t="s">
        <v>53</v>
      </c>
      <c r="E338" s="35" t="s">
        <v>637</v>
      </c>
    </row>
    <row r="339" spans="1:16" ht="12.75">
      <c r="A339" s="25" t="s">
        <v>45</v>
      </c>
      <c s="29" t="s">
        <v>654</v>
      </c>
      <c s="29" t="s">
        <v>655</v>
      </c>
      <c s="25" t="s">
        <v>47</v>
      </c>
      <c s="30" t="s">
        <v>656</v>
      </c>
      <c s="31" t="s">
        <v>152</v>
      </c>
      <c s="32">
        <v>14.07</v>
      </c>
      <c s="33">
        <v>0</v>
      </c>
      <c s="33">
        <f>ROUND(ROUND(H339,2)*ROUND(G339,3),2)</f>
      </c>
      <c r="O339">
        <f>(I339*21)/100</f>
      </c>
      <c t="s">
        <v>23</v>
      </c>
    </row>
    <row r="340" spans="1:5" ht="12.75">
      <c r="A340" s="34" t="s">
        <v>50</v>
      </c>
      <c r="E340" s="35" t="s">
        <v>47</v>
      </c>
    </row>
    <row r="341" spans="1:5" ht="89.25">
      <c r="A341" s="36" t="s">
        <v>51</v>
      </c>
      <c r="E341" s="37" t="s">
        <v>657</v>
      </c>
    </row>
    <row r="342" spans="1:5" ht="89.25">
      <c r="A342" t="s">
        <v>53</v>
      </c>
      <c r="E342" s="35" t="s">
        <v>658</v>
      </c>
    </row>
    <row r="343" spans="1:16" ht="12.75">
      <c r="A343" s="25" t="s">
        <v>45</v>
      </c>
      <c s="29" t="s">
        <v>659</v>
      </c>
      <c s="29" t="s">
        <v>660</v>
      </c>
      <c s="25" t="s">
        <v>47</v>
      </c>
      <c s="30" t="s">
        <v>661</v>
      </c>
      <c s="31" t="s">
        <v>152</v>
      </c>
      <c s="32">
        <v>14.07</v>
      </c>
      <c s="33">
        <v>0</v>
      </c>
      <c s="33">
        <f>ROUND(ROUND(H343,2)*ROUND(G343,3),2)</f>
      </c>
      <c r="O343">
        <f>(I343*21)/100</f>
      </c>
      <c t="s">
        <v>23</v>
      </c>
    </row>
    <row r="344" spans="1:5" ht="12.75">
      <c r="A344" s="34" t="s">
        <v>50</v>
      </c>
      <c r="E344" s="35" t="s">
        <v>47</v>
      </c>
    </row>
    <row r="345" spans="1:5" ht="89.25">
      <c r="A345" s="36" t="s">
        <v>51</v>
      </c>
      <c r="E345" s="37" t="s">
        <v>662</v>
      </c>
    </row>
    <row r="346" spans="1:5" ht="89.25">
      <c r="A346" t="s">
        <v>53</v>
      </c>
      <c r="E346" s="35" t="s">
        <v>658</v>
      </c>
    </row>
    <row r="347" spans="1:16" ht="12.75">
      <c r="A347" s="25" t="s">
        <v>45</v>
      </c>
      <c s="29" t="s">
        <v>663</v>
      </c>
      <c s="29" t="s">
        <v>664</v>
      </c>
      <c s="25" t="s">
        <v>47</v>
      </c>
      <c s="30" t="s">
        <v>665</v>
      </c>
      <c s="31" t="s">
        <v>110</v>
      </c>
      <c s="32">
        <v>54.4</v>
      </c>
      <c s="33">
        <v>0</v>
      </c>
      <c s="33">
        <f>ROUND(ROUND(H347,2)*ROUND(G347,3),2)</f>
      </c>
      <c r="O347">
        <f>(I347*21)/100</f>
      </c>
      <c t="s">
        <v>23</v>
      </c>
    </row>
    <row r="348" spans="1:5" ht="12.75">
      <c r="A348" s="34" t="s">
        <v>50</v>
      </c>
      <c r="E348" s="35" t="s">
        <v>47</v>
      </c>
    </row>
    <row r="349" spans="1:5" ht="12.75">
      <c r="A349" s="36" t="s">
        <v>51</v>
      </c>
      <c r="E349" s="37" t="s">
        <v>666</v>
      </c>
    </row>
    <row r="350" spans="1:5" ht="102">
      <c r="A350" t="s">
        <v>53</v>
      </c>
      <c r="E350" s="35" t="s">
        <v>667</v>
      </c>
    </row>
    <row r="351" spans="1:16" ht="12.75">
      <c r="A351" s="25" t="s">
        <v>45</v>
      </c>
      <c s="29" t="s">
        <v>668</v>
      </c>
      <c s="29" t="s">
        <v>669</v>
      </c>
      <c s="25" t="s">
        <v>47</v>
      </c>
      <c s="30" t="s">
        <v>670</v>
      </c>
      <c s="31" t="s">
        <v>243</v>
      </c>
      <c s="32">
        <v>58.5</v>
      </c>
      <c s="33">
        <v>0</v>
      </c>
      <c s="33">
        <f>ROUND(ROUND(H351,2)*ROUND(G351,3),2)</f>
      </c>
      <c r="O351">
        <f>(I351*21)/100</f>
      </c>
      <c t="s">
        <v>23</v>
      </c>
    </row>
    <row r="352" spans="1:5" ht="12.75">
      <c r="A352" s="34" t="s">
        <v>50</v>
      </c>
      <c r="E352" s="35" t="s">
        <v>47</v>
      </c>
    </row>
    <row r="353" spans="1:5" ht="38.25">
      <c r="A353" s="36" t="s">
        <v>51</v>
      </c>
      <c r="E353" s="37" t="s">
        <v>671</v>
      </c>
    </row>
    <row r="354" spans="1:5" ht="89.25">
      <c r="A354" t="s">
        <v>53</v>
      </c>
      <c r="E354" s="35" t="s">
        <v>672</v>
      </c>
    </row>
    <row r="355" spans="1:16" ht="12.75">
      <c r="A355" s="25" t="s">
        <v>45</v>
      </c>
      <c s="29" t="s">
        <v>673</v>
      </c>
      <c s="29" t="s">
        <v>674</v>
      </c>
      <c s="25" t="s">
        <v>47</v>
      </c>
      <c s="30" t="s">
        <v>675</v>
      </c>
      <c s="31" t="s">
        <v>152</v>
      </c>
      <c s="32">
        <v>78.8</v>
      </c>
      <c s="33">
        <v>0</v>
      </c>
      <c s="33">
        <f>ROUND(ROUND(H355,2)*ROUND(G355,3),2)</f>
      </c>
      <c r="O355">
        <f>(I355*21)/100</f>
      </c>
      <c t="s">
        <v>23</v>
      </c>
    </row>
    <row r="356" spans="1:5" ht="12.75">
      <c r="A356" s="34" t="s">
        <v>50</v>
      </c>
      <c r="E356" s="35" t="s">
        <v>47</v>
      </c>
    </row>
    <row r="357" spans="1:5" ht="12.75">
      <c r="A357" s="36" t="s">
        <v>51</v>
      </c>
      <c r="E357" s="37" t="s">
        <v>676</v>
      </c>
    </row>
    <row r="358" spans="1:5" ht="114.75">
      <c r="A358" t="s">
        <v>53</v>
      </c>
      <c r="E358" s="35" t="s">
        <v>677</v>
      </c>
    </row>
    <row r="359" spans="1:18" ht="12.75" customHeight="1">
      <c r="A359" s="6" t="s">
        <v>43</v>
      </c>
      <c s="6"/>
      <c s="39" t="s">
        <v>73</v>
      </c>
      <c s="6"/>
      <c s="27" t="s">
        <v>678</v>
      </c>
      <c s="6"/>
      <c s="6"/>
      <c s="6"/>
      <c s="40">
        <f>0+Q359</f>
      </c>
      <c r="O359">
        <f>0+R359</f>
      </c>
      <c r="Q359">
        <f>0+I360+I364+I368+I372+I376+I380+I384</f>
      </c>
      <c>
        <f>0+O360+O364+O368+O372+O376+O380+O384</f>
      </c>
    </row>
    <row r="360" spans="1:16" ht="25.5">
      <c r="A360" s="25" t="s">
        <v>45</v>
      </c>
      <c s="29" t="s">
        <v>679</v>
      </c>
      <c s="29" t="s">
        <v>680</v>
      </c>
      <c s="25" t="s">
        <v>47</v>
      </c>
      <c s="30" t="s">
        <v>681</v>
      </c>
      <c s="31" t="s">
        <v>152</v>
      </c>
      <c s="32">
        <v>44.379</v>
      </c>
      <c s="33">
        <v>0</v>
      </c>
      <c s="33">
        <f>ROUND(ROUND(H360,2)*ROUND(G360,3),2)</f>
      </c>
      <c r="O360">
        <f>(I360*21)/100</f>
      </c>
      <c t="s">
        <v>23</v>
      </c>
    </row>
    <row r="361" spans="1:5" ht="12.75">
      <c r="A361" s="34" t="s">
        <v>50</v>
      </c>
      <c r="E361" s="35" t="s">
        <v>47</v>
      </c>
    </row>
    <row r="362" spans="1:5" ht="76.5">
      <c r="A362" s="36" t="s">
        <v>51</v>
      </c>
      <c r="E362" s="37" t="s">
        <v>682</v>
      </c>
    </row>
    <row r="363" spans="1:5" ht="204">
      <c r="A363" t="s">
        <v>53</v>
      </c>
      <c r="E363" s="35" t="s">
        <v>683</v>
      </c>
    </row>
    <row r="364" spans="1:16" ht="25.5">
      <c r="A364" s="25" t="s">
        <v>45</v>
      </c>
      <c s="29" t="s">
        <v>684</v>
      </c>
      <c s="29" t="s">
        <v>685</v>
      </c>
      <c s="25" t="s">
        <v>47</v>
      </c>
      <c s="30" t="s">
        <v>686</v>
      </c>
      <c s="31" t="s">
        <v>152</v>
      </c>
      <c s="32">
        <v>138.4</v>
      </c>
      <c s="33">
        <v>0</v>
      </c>
      <c s="33">
        <f>ROUND(ROUND(H364,2)*ROUND(G364,3),2)</f>
      </c>
      <c r="O364">
        <f>(I364*21)/100</f>
      </c>
      <c t="s">
        <v>23</v>
      </c>
    </row>
    <row r="365" spans="1:5" ht="12.75">
      <c r="A365" s="34" t="s">
        <v>50</v>
      </c>
      <c r="E365" s="35" t="s">
        <v>47</v>
      </c>
    </row>
    <row r="366" spans="1:5" ht="51">
      <c r="A366" s="36" t="s">
        <v>51</v>
      </c>
      <c r="E366" s="37" t="s">
        <v>687</v>
      </c>
    </row>
    <row r="367" spans="1:5" ht="216.75">
      <c r="A367" t="s">
        <v>53</v>
      </c>
      <c r="E367" s="35" t="s">
        <v>688</v>
      </c>
    </row>
    <row r="368" spans="1:16" ht="12.75">
      <c r="A368" s="25" t="s">
        <v>45</v>
      </c>
      <c s="29" t="s">
        <v>689</v>
      </c>
      <c s="29" t="s">
        <v>690</v>
      </c>
      <c s="25" t="s">
        <v>47</v>
      </c>
      <c s="30" t="s">
        <v>691</v>
      </c>
      <c s="31" t="s">
        <v>152</v>
      </c>
      <c s="32">
        <v>35.03</v>
      </c>
      <c s="33">
        <v>0</v>
      </c>
      <c s="33">
        <f>ROUND(ROUND(H368,2)*ROUND(G368,3),2)</f>
      </c>
      <c r="O368">
        <f>(I368*21)/100</f>
      </c>
      <c t="s">
        <v>23</v>
      </c>
    </row>
    <row r="369" spans="1:5" ht="12.75">
      <c r="A369" s="34" t="s">
        <v>50</v>
      </c>
      <c r="E369" s="35" t="s">
        <v>47</v>
      </c>
    </row>
    <row r="370" spans="1:5" ht="25.5">
      <c r="A370" s="36" t="s">
        <v>51</v>
      </c>
      <c r="E370" s="37" t="s">
        <v>692</v>
      </c>
    </row>
    <row r="371" spans="1:5" ht="63.75">
      <c r="A371" t="s">
        <v>53</v>
      </c>
      <c r="E371" s="35" t="s">
        <v>693</v>
      </c>
    </row>
    <row r="372" spans="1:16" ht="12.75">
      <c r="A372" s="25" t="s">
        <v>45</v>
      </c>
      <c s="29" t="s">
        <v>694</v>
      </c>
      <c s="29" t="s">
        <v>695</v>
      </c>
      <c s="25" t="s">
        <v>47</v>
      </c>
      <c s="30" t="s">
        <v>696</v>
      </c>
      <c s="31" t="s">
        <v>152</v>
      </c>
      <c s="32">
        <v>54.575</v>
      </c>
      <c s="33">
        <v>0</v>
      </c>
      <c s="33">
        <f>ROUND(ROUND(H372,2)*ROUND(G372,3),2)</f>
      </c>
      <c r="O372">
        <f>(I372*21)/100</f>
      </c>
      <c t="s">
        <v>23</v>
      </c>
    </row>
    <row r="373" spans="1:5" ht="12.75">
      <c r="A373" s="34" t="s">
        <v>50</v>
      </c>
      <c r="E373" s="35" t="s">
        <v>47</v>
      </c>
    </row>
    <row r="374" spans="1:5" ht="76.5">
      <c r="A374" s="36" t="s">
        <v>51</v>
      </c>
      <c r="E374" s="37" t="s">
        <v>697</v>
      </c>
    </row>
    <row r="375" spans="1:5" ht="63.75">
      <c r="A375" t="s">
        <v>53</v>
      </c>
      <c r="E375" s="35" t="s">
        <v>693</v>
      </c>
    </row>
    <row r="376" spans="1:16" ht="12.75">
      <c r="A376" s="25" t="s">
        <v>45</v>
      </c>
      <c s="29" t="s">
        <v>698</v>
      </c>
      <c s="29" t="s">
        <v>699</v>
      </c>
      <c s="25" t="s">
        <v>47</v>
      </c>
      <c s="30" t="s">
        <v>700</v>
      </c>
      <c s="31" t="s">
        <v>152</v>
      </c>
      <c s="32">
        <v>52.2</v>
      </c>
      <c s="33">
        <v>0</v>
      </c>
      <c s="33">
        <f>ROUND(ROUND(H376,2)*ROUND(G376,3),2)</f>
      </c>
      <c r="O376">
        <f>(I376*21)/100</f>
      </c>
      <c t="s">
        <v>23</v>
      </c>
    </row>
    <row r="377" spans="1:5" ht="12.75">
      <c r="A377" s="34" t="s">
        <v>50</v>
      </c>
      <c r="E377" s="35" t="s">
        <v>47</v>
      </c>
    </row>
    <row r="378" spans="1:5" ht="63.75">
      <c r="A378" s="36" t="s">
        <v>51</v>
      </c>
      <c r="E378" s="37" t="s">
        <v>701</v>
      </c>
    </row>
    <row r="379" spans="1:5" ht="102">
      <c r="A379" t="s">
        <v>53</v>
      </c>
      <c r="E379" s="35" t="s">
        <v>702</v>
      </c>
    </row>
    <row r="380" spans="1:16" ht="12.75">
      <c r="A380" s="25" t="s">
        <v>45</v>
      </c>
      <c s="29" t="s">
        <v>703</v>
      </c>
      <c s="29" t="s">
        <v>704</v>
      </c>
      <c s="25" t="s">
        <v>47</v>
      </c>
      <c s="30" t="s">
        <v>705</v>
      </c>
      <c s="31" t="s">
        <v>152</v>
      </c>
      <c s="32">
        <v>8.492</v>
      </c>
      <c s="33">
        <v>0</v>
      </c>
      <c s="33">
        <f>ROUND(ROUND(H380,2)*ROUND(G380,3),2)</f>
      </c>
      <c r="O380">
        <f>(I380*21)/100</f>
      </c>
      <c t="s">
        <v>23</v>
      </c>
    </row>
    <row r="381" spans="1:5" ht="12.75">
      <c r="A381" s="34" t="s">
        <v>50</v>
      </c>
      <c r="E381" s="35" t="s">
        <v>47</v>
      </c>
    </row>
    <row r="382" spans="1:5" ht="12.75">
      <c r="A382" s="36" t="s">
        <v>51</v>
      </c>
      <c r="E382" s="37" t="s">
        <v>706</v>
      </c>
    </row>
    <row r="383" spans="1:5" ht="102">
      <c r="A383" t="s">
        <v>53</v>
      </c>
      <c r="E383" s="35" t="s">
        <v>702</v>
      </c>
    </row>
    <row r="384" spans="1:16" ht="12.75">
      <c r="A384" s="25" t="s">
        <v>45</v>
      </c>
      <c s="29" t="s">
        <v>707</v>
      </c>
      <c s="29" t="s">
        <v>708</v>
      </c>
      <c s="25" t="s">
        <v>47</v>
      </c>
      <c s="30" t="s">
        <v>709</v>
      </c>
      <c s="31" t="s">
        <v>152</v>
      </c>
      <c s="32">
        <v>8.789</v>
      </c>
      <c s="33">
        <v>0</v>
      </c>
      <c s="33">
        <f>ROUND(ROUND(H384,2)*ROUND(G384,3),2)</f>
      </c>
      <c r="O384">
        <f>(I384*21)/100</f>
      </c>
      <c t="s">
        <v>23</v>
      </c>
    </row>
    <row r="385" spans="1:5" ht="12.75">
      <c r="A385" s="34" t="s">
        <v>50</v>
      </c>
      <c r="E385" s="35" t="s">
        <v>47</v>
      </c>
    </row>
    <row r="386" spans="1:5" ht="25.5">
      <c r="A386" s="36" t="s">
        <v>51</v>
      </c>
      <c r="E386" s="37" t="s">
        <v>710</v>
      </c>
    </row>
    <row r="387" spans="1:5" ht="102">
      <c r="A387" t="s">
        <v>53</v>
      </c>
      <c r="E387" s="35" t="s">
        <v>702</v>
      </c>
    </row>
    <row r="388" spans="1:18" ht="12.75" customHeight="1">
      <c r="A388" s="6" t="s">
        <v>43</v>
      </c>
      <c s="6"/>
      <c s="39" t="s">
        <v>78</v>
      </c>
      <c s="6"/>
      <c s="27" t="s">
        <v>239</v>
      </c>
      <c s="6"/>
      <c s="6"/>
      <c s="6"/>
      <c s="40">
        <f>0+Q388</f>
      </c>
      <c r="O388">
        <f>0+R388</f>
      </c>
      <c r="Q388">
        <f>0+I389+I393+I397+I401+I405</f>
      </c>
      <c>
        <f>0+O389+O393+O397+O401+O405</f>
      </c>
    </row>
    <row r="389" spans="1:16" ht="12.75">
      <c r="A389" s="25" t="s">
        <v>45</v>
      </c>
      <c s="29" t="s">
        <v>711</v>
      </c>
      <c s="29" t="s">
        <v>712</v>
      </c>
      <c s="25" t="s">
        <v>47</v>
      </c>
      <c s="30" t="s">
        <v>713</v>
      </c>
      <c s="31" t="s">
        <v>110</v>
      </c>
      <c s="32">
        <v>3.5</v>
      </c>
      <c s="33">
        <v>0</v>
      </c>
      <c s="33">
        <f>ROUND(ROUND(H389,2)*ROUND(G389,3),2)</f>
      </c>
      <c r="O389">
        <f>(I389*21)/100</f>
      </c>
      <c t="s">
        <v>23</v>
      </c>
    </row>
    <row r="390" spans="1:5" ht="12.75">
      <c r="A390" s="34" t="s">
        <v>50</v>
      </c>
      <c r="E390" s="35" t="s">
        <v>47</v>
      </c>
    </row>
    <row r="391" spans="1:5" ht="25.5">
      <c r="A391" s="36" t="s">
        <v>51</v>
      </c>
      <c r="E391" s="37" t="s">
        <v>714</v>
      </c>
    </row>
    <row r="392" spans="1:5" ht="255">
      <c r="A392" t="s">
        <v>53</v>
      </c>
      <c r="E392" s="35" t="s">
        <v>715</v>
      </c>
    </row>
    <row r="393" spans="1:16" ht="12.75">
      <c r="A393" s="25" t="s">
        <v>45</v>
      </c>
      <c s="29" t="s">
        <v>716</v>
      </c>
      <c s="29" t="s">
        <v>717</v>
      </c>
      <c s="25" t="s">
        <v>47</v>
      </c>
      <c s="30" t="s">
        <v>718</v>
      </c>
      <c s="31" t="s">
        <v>110</v>
      </c>
      <c s="32">
        <v>36.4</v>
      </c>
      <c s="33">
        <v>0</v>
      </c>
      <c s="33">
        <f>ROUND(ROUND(H393,2)*ROUND(G393,3),2)</f>
      </c>
      <c r="O393">
        <f>(I393*21)/100</f>
      </c>
      <c t="s">
        <v>23</v>
      </c>
    </row>
    <row r="394" spans="1:5" ht="12.75">
      <c r="A394" s="34" t="s">
        <v>50</v>
      </c>
      <c r="E394" s="35" t="s">
        <v>47</v>
      </c>
    </row>
    <row r="395" spans="1:5" ht="12.75">
      <c r="A395" s="36" t="s">
        <v>51</v>
      </c>
      <c r="E395" s="37" t="s">
        <v>719</v>
      </c>
    </row>
    <row r="396" spans="1:5" ht="255">
      <c r="A396" t="s">
        <v>53</v>
      </c>
      <c r="E396" s="35" t="s">
        <v>720</v>
      </c>
    </row>
    <row r="397" spans="1:16" ht="12.75">
      <c r="A397" s="25" t="s">
        <v>45</v>
      </c>
      <c s="29" t="s">
        <v>721</v>
      </c>
      <c s="29" t="s">
        <v>722</v>
      </c>
      <c s="25" t="s">
        <v>47</v>
      </c>
      <c s="30" t="s">
        <v>723</v>
      </c>
      <c s="31" t="s">
        <v>110</v>
      </c>
      <c s="32">
        <v>55.5</v>
      </c>
      <c s="33">
        <v>0</v>
      </c>
      <c s="33">
        <f>ROUND(ROUND(H397,2)*ROUND(G397,3),2)</f>
      </c>
      <c r="O397">
        <f>(I397*21)/100</f>
      </c>
      <c t="s">
        <v>23</v>
      </c>
    </row>
    <row r="398" spans="1:5" ht="12.75">
      <c r="A398" s="34" t="s">
        <v>50</v>
      </c>
      <c r="E398" s="35" t="s">
        <v>47</v>
      </c>
    </row>
    <row r="399" spans="1:5" ht="12.75">
      <c r="A399" s="36" t="s">
        <v>51</v>
      </c>
      <c r="E399" s="37" t="s">
        <v>724</v>
      </c>
    </row>
    <row r="400" spans="1:5" ht="255">
      <c r="A400" t="s">
        <v>53</v>
      </c>
      <c r="E400" s="35" t="s">
        <v>725</v>
      </c>
    </row>
    <row r="401" spans="1:16" ht="12.75">
      <c r="A401" s="25" t="s">
        <v>45</v>
      </c>
      <c s="29" t="s">
        <v>726</v>
      </c>
      <c s="29" t="s">
        <v>727</v>
      </c>
      <c s="25" t="s">
        <v>47</v>
      </c>
      <c s="30" t="s">
        <v>728</v>
      </c>
      <c s="31" t="s">
        <v>243</v>
      </c>
      <c s="32">
        <v>2</v>
      </c>
      <c s="33">
        <v>0</v>
      </c>
      <c s="33">
        <f>ROUND(ROUND(H401,2)*ROUND(G401,3),2)</f>
      </c>
      <c r="O401">
        <f>(I401*21)/100</f>
      </c>
      <c t="s">
        <v>23</v>
      </c>
    </row>
    <row r="402" spans="1:5" ht="12.75">
      <c r="A402" s="34" t="s">
        <v>50</v>
      </c>
      <c r="E402" s="35" t="s">
        <v>47</v>
      </c>
    </row>
    <row r="403" spans="1:5" ht="25.5">
      <c r="A403" s="36" t="s">
        <v>51</v>
      </c>
      <c r="E403" s="37" t="s">
        <v>729</v>
      </c>
    </row>
    <row r="404" spans="1:5" ht="178.5">
      <c r="A404" t="s">
        <v>53</v>
      </c>
      <c r="E404" s="35" t="s">
        <v>730</v>
      </c>
    </row>
    <row r="405" spans="1:16" ht="12.75">
      <c r="A405" s="25" t="s">
        <v>45</v>
      </c>
      <c s="29" t="s">
        <v>731</v>
      </c>
      <c s="29" t="s">
        <v>241</v>
      </c>
      <c s="25" t="s">
        <v>47</v>
      </c>
      <c s="30" t="s">
        <v>242</v>
      </c>
      <c s="31" t="s">
        <v>243</v>
      </c>
      <c s="32">
        <v>1</v>
      </c>
      <c s="33">
        <v>0</v>
      </c>
      <c s="33">
        <f>ROUND(ROUND(H405,2)*ROUND(G405,3),2)</f>
      </c>
      <c r="O405">
        <f>(I405*21)/100</f>
      </c>
      <c t="s">
        <v>23</v>
      </c>
    </row>
    <row r="406" spans="1:5" ht="12.75">
      <c r="A406" s="34" t="s">
        <v>50</v>
      </c>
      <c r="E406" s="35" t="s">
        <v>47</v>
      </c>
    </row>
    <row r="407" spans="1:5" ht="38.25">
      <c r="A407" s="36" t="s">
        <v>51</v>
      </c>
      <c r="E407" s="37" t="s">
        <v>732</v>
      </c>
    </row>
    <row r="408" spans="1:5" ht="102">
      <c r="A408" t="s">
        <v>53</v>
      </c>
      <c r="E408" s="35" t="s">
        <v>245</v>
      </c>
    </row>
    <row r="409" spans="1:18" ht="12.75" customHeight="1">
      <c r="A409" s="6" t="s">
        <v>43</v>
      </c>
      <c s="6"/>
      <c s="39" t="s">
        <v>40</v>
      </c>
      <c s="6"/>
      <c s="27" t="s">
        <v>246</v>
      </c>
      <c s="6"/>
      <c s="6"/>
      <c s="6"/>
      <c s="40">
        <f>0+Q409</f>
      </c>
      <c r="O409">
        <f>0+R409</f>
      </c>
      <c r="Q409">
        <f>0+I410+I414+I418+I422+I426+I430+I434+I438+I442+I446+I450+I454+I458+I462+I466+I470+I474+I478+I482+I486+I490</f>
      </c>
      <c>
        <f>0+O410+O414+O418+O422+O426+O430+O434+O438+O442+O446+O450+O454+O458+O462+O466+O470+O474+O478+O482+O486+O490</f>
      </c>
    </row>
    <row r="410" spans="1:16" ht="12.75">
      <c r="A410" s="25" t="s">
        <v>45</v>
      </c>
      <c s="29" t="s">
        <v>733</v>
      </c>
      <c s="29" t="s">
        <v>734</v>
      </c>
      <c s="25" t="s">
        <v>47</v>
      </c>
      <c s="30" t="s">
        <v>735</v>
      </c>
      <c s="31" t="s">
        <v>110</v>
      </c>
      <c s="32">
        <v>18.7</v>
      </c>
      <c s="33">
        <v>0</v>
      </c>
      <c s="33">
        <f>ROUND(ROUND(H410,2)*ROUND(G410,3),2)</f>
      </c>
      <c r="O410">
        <f>(I410*21)/100</f>
      </c>
      <c t="s">
        <v>23</v>
      </c>
    </row>
    <row r="411" spans="1:5" ht="12.75">
      <c r="A411" s="34" t="s">
        <v>50</v>
      </c>
      <c r="E411" s="35" t="s">
        <v>47</v>
      </c>
    </row>
    <row r="412" spans="1:5" ht="76.5">
      <c r="A412" s="36" t="s">
        <v>51</v>
      </c>
      <c r="E412" s="37" t="s">
        <v>736</v>
      </c>
    </row>
    <row r="413" spans="1:5" ht="89.25">
      <c r="A413" t="s">
        <v>53</v>
      </c>
      <c r="E413" s="35" t="s">
        <v>737</v>
      </c>
    </row>
    <row r="414" spans="1:16" ht="12.75">
      <c r="A414" s="25" t="s">
        <v>45</v>
      </c>
      <c s="29" t="s">
        <v>738</v>
      </c>
      <c s="29" t="s">
        <v>416</v>
      </c>
      <c s="25" t="s">
        <v>47</v>
      </c>
      <c s="30" t="s">
        <v>417</v>
      </c>
      <c s="31" t="s">
        <v>110</v>
      </c>
      <c s="32">
        <v>48.75</v>
      </c>
      <c s="33">
        <v>0</v>
      </c>
      <c s="33">
        <f>ROUND(ROUND(H414,2)*ROUND(G414,3),2)</f>
      </c>
      <c r="O414">
        <f>(I414*21)/100</f>
      </c>
      <c t="s">
        <v>23</v>
      </c>
    </row>
    <row r="415" spans="1:5" ht="12.75">
      <c r="A415" s="34" t="s">
        <v>50</v>
      </c>
      <c r="E415" s="35" t="s">
        <v>47</v>
      </c>
    </row>
    <row r="416" spans="1:5" ht="89.25">
      <c r="A416" s="36" t="s">
        <v>51</v>
      </c>
      <c r="E416" s="37" t="s">
        <v>739</v>
      </c>
    </row>
    <row r="417" spans="1:5" ht="63.75">
      <c r="A417" t="s">
        <v>53</v>
      </c>
      <c r="E417" s="35" t="s">
        <v>418</v>
      </c>
    </row>
    <row r="418" spans="1:16" ht="12.75">
      <c r="A418" s="25" t="s">
        <v>45</v>
      </c>
      <c s="29" t="s">
        <v>740</v>
      </c>
      <c s="29" t="s">
        <v>741</v>
      </c>
      <c s="25" t="s">
        <v>47</v>
      </c>
      <c s="30" t="s">
        <v>742</v>
      </c>
      <c s="31" t="s">
        <v>110</v>
      </c>
      <c s="32">
        <v>29.8</v>
      </c>
      <c s="33">
        <v>0</v>
      </c>
      <c s="33">
        <f>ROUND(ROUND(H418,2)*ROUND(G418,3),2)</f>
      </c>
      <c r="O418">
        <f>(I418*21)/100</f>
      </c>
      <c t="s">
        <v>23</v>
      </c>
    </row>
    <row r="419" spans="1:5" ht="12.75">
      <c r="A419" s="34" t="s">
        <v>50</v>
      </c>
      <c r="E419" s="35" t="s">
        <v>47</v>
      </c>
    </row>
    <row r="420" spans="1:5" ht="63.75">
      <c r="A420" s="36" t="s">
        <v>51</v>
      </c>
      <c r="E420" s="37" t="s">
        <v>743</v>
      </c>
    </row>
    <row r="421" spans="1:5" ht="89.25">
      <c r="A421" t="s">
        <v>53</v>
      </c>
      <c r="E421" s="35" t="s">
        <v>744</v>
      </c>
    </row>
    <row r="422" spans="1:16" ht="12.75">
      <c r="A422" s="25" t="s">
        <v>45</v>
      </c>
      <c s="29" t="s">
        <v>745</v>
      </c>
      <c s="29" t="s">
        <v>746</v>
      </c>
      <c s="25" t="s">
        <v>47</v>
      </c>
      <c s="30" t="s">
        <v>747</v>
      </c>
      <c s="31" t="s">
        <v>243</v>
      </c>
      <c s="32">
        <v>2</v>
      </c>
      <c s="33">
        <v>0</v>
      </c>
      <c s="33">
        <f>ROUND(ROUND(H422,2)*ROUND(G422,3),2)</f>
      </c>
      <c r="O422">
        <f>(I422*21)/100</f>
      </c>
      <c t="s">
        <v>23</v>
      </c>
    </row>
    <row r="423" spans="1:5" ht="12.75">
      <c r="A423" s="34" t="s">
        <v>50</v>
      </c>
      <c r="E423" s="35" t="s">
        <v>47</v>
      </c>
    </row>
    <row r="424" spans="1:5" ht="51">
      <c r="A424" s="36" t="s">
        <v>51</v>
      </c>
      <c r="E424" s="37" t="s">
        <v>748</v>
      </c>
    </row>
    <row r="425" spans="1:5" ht="63.75">
      <c r="A425" t="s">
        <v>53</v>
      </c>
      <c r="E425" s="35" t="s">
        <v>749</v>
      </c>
    </row>
    <row r="426" spans="1:16" ht="25.5">
      <c r="A426" s="25" t="s">
        <v>45</v>
      </c>
      <c s="29" t="s">
        <v>750</v>
      </c>
      <c s="29" t="s">
        <v>263</v>
      </c>
      <c s="25" t="s">
        <v>47</v>
      </c>
      <c s="30" t="s">
        <v>264</v>
      </c>
      <c s="31" t="s">
        <v>243</v>
      </c>
      <c s="32">
        <v>1</v>
      </c>
      <c s="33">
        <v>0</v>
      </c>
      <c s="33">
        <f>ROUND(ROUND(H426,2)*ROUND(G426,3),2)</f>
      </c>
      <c r="O426">
        <f>(I426*21)/100</f>
      </c>
      <c t="s">
        <v>23</v>
      </c>
    </row>
    <row r="427" spans="1:5" ht="12.75">
      <c r="A427" s="34" t="s">
        <v>50</v>
      </c>
      <c r="E427" s="35" t="s">
        <v>47</v>
      </c>
    </row>
    <row r="428" spans="1:5" ht="38.25">
      <c r="A428" s="36" t="s">
        <v>51</v>
      </c>
      <c r="E428" s="37" t="s">
        <v>751</v>
      </c>
    </row>
    <row r="429" spans="1:5" ht="51">
      <c r="A429" t="s">
        <v>53</v>
      </c>
      <c r="E429" s="35" t="s">
        <v>266</v>
      </c>
    </row>
    <row r="430" spans="1:16" ht="25.5">
      <c r="A430" s="25" t="s">
        <v>45</v>
      </c>
      <c s="29" t="s">
        <v>752</v>
      </c>
      <c s="29" t="s">
        <v>268</v>
      </c>
      <c s="25" t="s">
        <v>47</v>
      </c>
      <c s="30" t="s">
        <v>269</v>
      </c>
      <c s="31" t="s">
        <v>243</v>
      </c>
      <c s="32">
        <v>1</v>
      </c>
      <c s="33">
        <v>0</v>
      </c>
      <c s="33">
        <f>ROUND(ROUND(H430,2)*ROUND(G430,3),2)</f>
      </c>
      <c r="O430">
        <f>(I430*21)/100</f>
      </c>
      <c t="s">
        <v>23</v>
      </c>
    </row>
    <row r="431" spans="1:5" ht="12.75">
      <c r="A431" s="34" t="s">
        <v>50</v>
      </c>
      <c r="E431" s="35" t="s">
        <v>47</v>
      </c>
    </row>
    <row r="432" spans="1:5" ht="51">
      <c r="A432" s="36" t="s">
        <v>51</v>
      </c>
      <c r="E432" s="37" t="s">
        <v>753</v>
      </c>
    </row>
    <row r="433" spans="1:5" ht="51">
      <c r="A433" t="s">
        <v>53</v>
      </c>
      <c r="E433" s="35" t="s">
        <v>271</v>
      </c>
    </row>
    <row r="434" spans="1:16" ht="25.5">
      <c r="A434" s="25" t="s">
        <v>45</v>
      </c>
      <c s="29" t="s">
        <v>754</v>
      </c>
      <c s="29" t="s">
        <v>755</v>
      </c>
      <c s="25" t="s">
        <v>47</v>
      </c>
      <c s="30" t="s">
        <v>756</v>
      </c>
      <c s="31" t="s">
        <v>243</v>
      </c>
      <c s="32">
        <v>3</v>
      </c>
      <c s="33">
        <v>0</v>
      </c>
      <c s="33">
        <f>ROUND(ROUND(H434,2)*ROUND(G434,3),2)</f>
      </c>
      <c r="O434">
        <f>(I434*21)/100</f>
      </c>
      <c t="s">
        <v>23</v>
      </c>
    </row>
    <row r="435" spans="1:5" ht="12.75">
      <c r="A435" s="34" t="s">
        <v>50</v>
      </c>
      <c r="E435" s="35" t="s">
        <v>47</v>
      </c>
    </row>
    <row r="436" spans="1:5" ht="25.5">
      <c r="A436" s="36" t="s">
        <v>51</v>
      </c>
      <c r="E436" s="37" t="s">
        <v>757</v>
      </c>
    </row>
    <row r="437" spans="1:5" ht="76.5">
      <c r="A437" t="s">
        <v>53</v>
      </c>
      <c r="E437" s="35" t="s">
        <v>758</v>
      </c>
    </row>
    <row r="438" spans="1:16" ht="12.75">
      <c r="A438" s="25" t="s">
        <v>45</v>
      </c>
      <c s="29" t="s">
        <v>759</v>
      </c>
      <c s="29" t="s">
        <v>273</v>
      </c>
      <c s="25" t="s">
        <v>47</v>
      </c>
      <c s="30" t="s">
        <v>274</v>
      </c>
      <c s="31" t="s">
        <v>110</v>
      </c>
      <c s="32">
        <v>3</v>
      </c>
      <c s="33">
        <v>0</v>
      </c>
      <c s="33">
        <f>ROUND(ROUND(H438,2)*ROUND(G438,3),2)</f>
      </c>
      <c r="O438">
        <f>(I438*21)/100</f>
      </c>
      <c t="s">
        <v>23</v>
      </c>
    </row>
    <row r="439" spans="1:5" ht="12.75">
      <c r="A439" s="34" t="s">
        <v>50</v>
      </c>
      <c r="E439" s="35" t="s">
        <v>47</v>
      </c>
    </row>
    <row r="440" spans="1:5" ht="38.25">
      <c r="A440" s="36" t="s">
        <v>51</v>
      </c>
      <c r="E440" s="37" t="s">
        <v>760</v>
      </c>
    </row>
    <row r="441" spans="1:5" ht="76.5">
      <c r="A441" t="s">
        <v>53</v>
      </c>
      <c r="E441" s="35" t="s">
        <v>276</v>
      </c>
    </row>
    <row r="442" spans="1:16" ht="12.75">
      <c r="A442" s="25" t="s">
        <v>45</v>
      </c>
      <c s="29" t="s">
        <v>761</v>
      </c>
      <c s="29" t="s">
        <v>278</v>
      </c>
      <c s="25" t="s">
        <v>47</v>
      </c>
      <c s="30" t="s">
        <v>279</v>
      </c>
      <c s="31" t="s">
        <v>110</v>
      </c>
      <c s="32">
        <v>18.5</v>
      </c>
      <c s="33">
        <v>0</v>
      </c>
      <c s="33">
        <f>ROUND(ROUND(H442,2)*ROUND(G442,3),2)</f>
      </c>
      <c r="O442">
        <f>(I442*21)/100</f>
      </c>
      <c t="s">
        <v>23</v>
      </c>
    </row>
    <row r="443" spans="1:5" ht="12.75">
      <c r="A443" s="34" t="s">
        <v>50</v>
      </c>
      <c r="E443" s="35" t="s">
        <v>47</v>
      </c>
    </row>
    <row r="444" spans="1:5" ht="102">
      <c r="A444" s="36" t="s">
        <v>51</v>
      </c>
      <c r="E444" s="37" t="s">
        <v>762</v>
      </c>
    </row>
    <row r="445" spans="1:5" ht="76.5">
      <c r="A445" t="s">
        <v>53</v>
      </c>
      <c r="E445" s="35" t="s">
        <v>276</v>
      </c>
    </row>
    <row r="446" spans="1:16" ht="12.75">
      <c r="A446" s="25" t="s">
        <v>45</v>
      </c>
      <c s="29" t="s">
        <v>763</v>
      </c>
      <c s="29" t="s">
        <v>282</v>
      </c>
      <c s="25" t="s">
        <v>47</v>
      </c>
      <c s="30" t="s">
        <v>283</v>
      </c>
      <c s="31" t="s">
        <v>110</v>
      </c>
      <c s="32">
        <v>66.3</v>
      </c>
      <c s="33">
        <v>0</v>
      </c>
      <c s="33">
        <f>ROUND(ROUND(H446,2)*ROUND(G446,3),2)</f>
      </c>
      <c r="O446">
        <f>(I446*21)/100</f>
      </c>
      <c t="s">
        <v>23</v>
      </c>
    </row>
    <row r="447" spans="1:5" ht="12.75">
      <c r="A447" s="34" t="s">
        <v>50</v>
      </c>
      <c r="E447" s="35" t="s">
        <v>47</v>
      </c>
    </row>
    <row r="448" spans="1:5" ht="63.75">
      <c r="A448" s="36" t="s">
        <v>51</v>
      </c>
      <c r="E448" s="37" t="s">
        <v>764</v>
      </c>
    </row>
    <row r="449" spans="1:5" ht="63.75">
      <c r="A449" t="s">
        <v>53</v>
      </c>
      <c r="E449" s="35" t="s">
        <v>285</v>
      </c>
    </row>
    <row r="450" spans="1:16" ht="12.75">
      <c r="A450" s="25" t="s">
        <v>45</v>
      </c>
      <c s="29" t="s">
        <v>765</v>
      </c>
      <c s="29" t="s">
        <v>287</v>
      </c>
      <c s="25" t="s">
        <v>47</v>
      </c>
      <c s="30" t="s">
        <v>288</v>
      </c>
      <c s="31" t="s">
        <v>110</v>
      </c>
      <c s="32">
        <v>66.3</v>
      </c>
      <c s="33">
        <v>0</v>
      </c>
      <c s="33">
        <f>ROUND(ROUND(H450,2)*ROUND(G450,3),2)</f>
      </c>
      <c r="O450">
        <f>(I450*21)/100</f>
      </c>
      <c t="s">
        <v>23</v>
      </c>
    </row>
    <row r="451" spans="1:5" ht="12.75">
      <c r="A451" s="34" t="s">
        <v>50</v>
      </c>
      <c r="E451" s="35" t="s">
        <v>47</v>
      </c>
    </row>
    <row r="452" spans="1:5" ht="76.5">
      <c r="A452" s="36" t="s">
        <v>51</v>
      </c>
      <c r="E452" s="37" t="s">
        <v>766</v>
      </c>
    </row>
    <row r="453" spans="1:5" ht="76.5">
      <c r="A453" t="s">
        <v>53</v>
      </c>
      <c r="E453" s="35" t="s">
        <v>290</v>
      </c>
    </row>
    <row r="454" spans="1:16" ht="12.75">
      <c r="A454" s="25" t="s">
        <v>45</v>
      </c>
      <c s="29" t="s">
        <v>767</v>
      </c>
      <c s="29" t="s">
        <v>768</v>
      </c>
      <c s="25" t="s">
        <v>47</v>
      </c>
      <c s="30" t="s">
        <v>769</v>
      </c>
      <c s="31" t="s">
        <v>243</v>
      </c>
      <c s="32">
        <v>12</v>
      </c>
      <c s="33">
        <v>0</v>
      </c>
      <c s="33">
        <f>ROUND(ROUND(H454,2)*ROUND(G454,3),2)</f>
      </c>
      <c r="O454">
        <f>(I454*21)/100</f>
      </c>
      <c t="s">
        <v>23</v>
      </c>
    </row>
    <row r="455" spans="1:5" ht="12.75">
      <c r="A455" s="34" t="s">
        <v>50</v>
      </c>
      <c r="E455" s="35" t="s">
        <v>47</v>
      </c>
    </row>
    <row r="456" spans="1:5" ht="51">
      <c r="A456" s="36" t="s">
        <v>51</v>
      </c>
      <c r="E456" s="37" t="s">
        <v>770</v>
      </c>
    </row>
    <row r="457" spans="1:5" ht="293.25">
      <c r="A457" t="s">
        <v>53</v>
      </c>
      <c r="E457" s="35" t="s">
        <v>771</v>
      </c>
    </row>
    <row r="458" spans="1:16" ht="12.75">
      <c r="A458" s="25" t="s">
        <v>45</v>
      </c>
      <c s="29" t="s">
        <v>772</v>
      </c>
      <c s="29" t="s">
        <v>773</v>
      </c>
      <c s="25" t="s">
        <v>217</v>
      </c>
      <c s="30" t="s">
        <v>774</v>
      </c>
      <c s="31" t="s">
        <v>243</v>
      </c>
      <c s="32">
        <v>1</v>
      </c>
      <c s="33">
        <v>0</v>
      </c>
      <c s="33">
        <f>ROUND(ROUND(H458,2)*ROUND(G458,3),2)</f>
      </c>
      <c r="O458">
        <f>(I458*21)/100</f>
      </c>
      <c t="s">
        <v>23</v>
      </c>
    </row>
    <row r="459" spans="1:5" ht="12.75">
      <c r="A459" s="34" t="s">
        <v>50</v>
      </c>
      <c r="E459" s="35" t="s">
        <v>47</v>
      </c>
    </row>
    <row r="460" spans="1:5" ht="25.5">
      <c r="A460" s="36" t="s">
        <v>51</v>
      </c>
      <c r="E460" s="37" t="s">
        <v>775</v>
      </c>
    </row>
    <row r="461" spans="1:5" ht="76.5">
      <c r="A461" t="s">
        <v>53</v>
      </c>
      <c r="E461" s="35" t="s">
        <v>776</v>
      </c>
    </row>
    <row r="462" spans="1:16" ht="12.75">
      <c r="A462" s="25" t="s">
        <v>45</v>
      </c>
      <c s="29" t="s">
        <v>777</v>
      </c>
      <c s="29" t="s">
        <v>778</v>
      </c>
      <c s="25" t="s">
        <v>217</v>
      </c>
      <c s="30" t="s">
        <v>779</v>
      </c>
      <c s="31" t="s">
        <v>243</v>
      </c>
      <c s="32">
        <v>4</v>
      </c>
      <c s="33">
        <v>0</v>
      </c>
      <c s="33">
        <f>ROUND(ROUND(H462,2)*ROUND(G462,3),2)</f>
      </c>
      <c r="O462">
        <f>(I462*21)/100</f>
      </c>
      <c t="s">
        <v>23</v>
      </c>
    </row>
    <row r="463" spans="1:5" ht="12.75">
      <c r="A463" s="34" t="s">
        <v>50</v>
      </c>
      <c r="E463" s="35" t="s">
        <v>47</v>
      </c>
    </row>
    <row r="464" spans="1:5" ht="76.5">
      <c r="A464" s="36" t="s">
        <v>51</v>
      </c>
      <c r="E464" s="37" t="s">
        <v>780</v>
      </c>
    </row>
    <row r="465" spans="1:5" ht="102">
      <c r="A465" t="s">
        <v>53</v>
      </c>
      <c r="E465" s="35" t="s">
        <v>781</v>
      </c>
    </row>
    <row r="466" spans="1:16" ht="12.75">
      <c r="A466" s="25" t="s">
        <v>45</v>
      </c>
      <c s="29" t="s">
        <v>782</v>
      </c>
      <c s="29" t="s">
        <v>783</v>
      </c>
      <c s="25" t="s">
        <v>47</v>
      </c>
      <c s="30" t="s">
        <v>784</v>
      </c>
      <c s="31" t="s">
        <v>152</v>
      </c>
      <c s="32">
        <v>78.8</v>
      </c>
      <c s="33">
        <v>0</v>
      </c>
      <c s="33">
        <f>ROUND(ROUND(H466,2)*ROUND(G466,3),2)</f>
      </c>
      <c r="O466">
        <f>(I466*21)/100</f>
      </c>
      <c t="s">
        <v>23</v>
      </c>
    </row>
    <row r="467" spans="1:5" ht="12.75">
      <c r="A467" s="34" t="s">
        <v>50</v>
      </c>
      <c r="E467" s="35" t="s">
        <v>47</v>
      </c>
    </row>
    <row r="468" spans="1:5" ht="51">
      <c r="A468" s="36" t="s">
        <v>51</v>
      </c>
      <c r="E468" s="37" t="s">
        <v>785</v>
      </c>
    </row>
    <row r="469" spans="1:5" ht="63.75">
      <c r="A469" t="s">
        <v>53</v>
      </c>
      <c r="E469" s="35" t="s">
        <v>786</v>
      </c>
    </row>
    <row r="470" spans="1:16" ht="12.75">
      <c r="A470" s="25" t="s">
        <v>45</v>
      </c>
      <c s="29" t="s">
        <v>787</v>
      </c>
      <c s="29" t="s">
        <v>788</v>
      </c>
      <c s="25" t="s">
        <v>47</v>
      </c>
      <c s="30" t="s">
        <v>789</v>
      </c>
      <c s="31" t="s">
        <v>152</v>
      </c>
      <c s="32">
        <v>72.646</v>
      </c>
      <c s="33">
        <v>0</v>
      </c>
      <c s="33">
        <f>ROUND(ROUND(H470,2)*ROUND(G470,3),2)</f>
      </c>
      <c r="O470">
        <f>(I470*21)/100</f>
      </c>
      <c t="s">
        <v>23</v>
      </c>
    </row>
    <row r="471" spans="1:5" ht="12.75">
      <c r="A471" s="34" t="s">
        <v>50</v>
      </c>
      <c r="E471" s="35" t="s">
        <v>47</v>
      </c>
    </row>
    <row r="472" spans="1:5" ht="89.25">
      <c r="A472" s="36" t="s">
        <v>51</v>
      </c>
      <c r="E472" s="37" t="s">
        <v>790</v>
      </c>
    </row>
    <row r="473" spans="1:5" ht="63.75">
      <c r="A473" t="s">
        <v>53</v>
      </c>
      <c r="E473" s="35" t="s">
        <v>786</v>
      </c>
    </row>
    <row r="474" spans="1:16" ht="12.75">
      <c r="A474" s="25" t="s">
        <v>45</v>
      </c>
      <c s="29" t="s">
        <v>791</v>
      </c>
      <c s="29" t="s">
        <v>792</v>
      </c>
      <c s="25" t="s">
        <v>47</v>
      </c>
      <c s="30" t="s">
        <v>793</v>
      </c>
      <c s="31" t="s">
        <v>152</v>
      </c>
      <c s="32">
        <v>72.646</v>
      </c>
      <c s="33">
        <v>0</v>
      </c>
      <c s="33">
        <f>ROUND(ROUND(H474,2)*ROUND(G474,3),2)</f>
      </c>
      <c r="O474">
        <f>(I474*21)/100</f>
      </c>
      <c t="s">
        <v>23</v>
      </c>
    </row>
    <row r="475" spans="1:5" ht="12.75">
      <c r="A475" s="34" t="s">
        <v>50</v>
      </c>
      <c r="E475" s="35" t="s">
        <v>47</v>
      </c>
    </row>
    <row r="476" spans="1:5" ht="89.25">
      <c r="A476" s="36" t="s">
        <v>51</v>
      </c>
      <c r="E476" s="37" t="s">
        <v>790</v>
      </c>
    </row>
    <row r="477" spans="1:5" ht="63.75">
      <c r="A477" t="s">
        <v>53</v>
      </c>
      <c r="E477" s="35" t="s">
        <v>786</v>
      </c>
    </row>
    <row r="478" spans="1:16" ht="12.75">
      <c r="A478" s="25" t="s">
        <v>45</v>
      </c>
      <c s="29" t="s">
        <v>794</v>
      </c>
      <c s="29" t="s">
        <v>795</v>
      </c>
      <c s="25" t="s">
        <v>47</v>
      </c>
      <c s="30" t="s">
        <v>796</v>
      </c>
      <c s="31" t="s">
        <v>49</v>
      </c>
      <c s="32">
        <v>25.096</v>
      </c>
      <c s="33">
        <v>0</v>
      </c>
      <c s="33">
        <f>ROUND(ROUND(H478,2)*ROUND(G478,3),2)</f>
      </c>
      <c r="O478">
        <f>(I478*21)/100</f>
      </c>
      <c t="s">
        <v>23</v>
      </c>
    </row>
    <row r="479" spans="1:5" ht="12.75">
      <c r="A479" s="34" t="s">
        <v>50</v>
      </c>
      <c r="E479" s="35" t="s">
        <v>47</v>
      </c>
    </row>
    <row r="480" spans="1:5" ht="114.75">
      <c r="A480" s="36" t="s">
        <v>51</v>
      </c>
      <c r="E480" s="37" t="s">
        <v>797</v>
      </c>
    </row>
    <row r="481" spans="1:5" ht="114.75">
      <c r="A481" t="s">
        <v>53</v>
      </c>
      <c r="E481" s="35" t="s">
        <v>798</v>
      </c>
    </row>
    <row r="482" spans="1:16" ht="12.75">
      <c r="A482" s="25" t="s">
        <v>45</v>
      </c>
      <c s="29" t="s">
        <v>799</v>
      </c>
      <c s="29" t="s">
        <v>800</v>
      </c>
      <c s="25" t="s">
        <v>47</v>
      </c>
      <c s="30" t="s">
        <v>801</v>
      </c>
      <c s="31" t="s">
        <v>243</v>
      </c>
      <c s="32">
        <v>1</v>
      </c>
      <c s="33">
        <v>0</v>
      </c>
      <c s="33">
        <f>ROUND(ROUND(H482,2)*ROUND(G482,3),2)</f>
      </c>
      <c r="O482">
        <f>(I482*21)/100</f>
      </c>
      <c t="s">
        <v>23</v>
      </c>
    </row>
    <row r="483" spans="1:5" ht="12.75">
      <c r="A483" s="34" t="s">
        <v>50</v>
      </c>
      <c r="E483" s="35" t="s">
        <v>47</v>
      </c>
    </row>
    <row r="484" spans="1:5" ht="12.75">
      <c r="A484" s="36" t="s">
        <v>51</v>
      </c>
      <c r="E484" s="37" t="s">
        <v>802</v>
      </c>
    </row>
    <row r="485" spans="1:5" ht="102">
      <c r="A485" t="s">
        <v>53</v>
      </c>
      <c r="E485" s="35" t="s">
        <v>803</v>
      </c>
    </row>
    <row r="486" spans="1:16" ht="12.75">
      <c r="A486" s="25" t="s">
        <v>45</v>
      </c>
      <c s="29" t="s">
        <v>804</v>
      </c>
      <c s="29" t="s">
        <v>805</v>
      </c>
      <c s="25" t="s">
        <v>47</v>
      </c>
      <c s="30" t="s">
        <v>806</v>
      </c>
      <c s="31" t="s">
        <v>49</v>
      </c>
      <c s="32">
        <v>14.008</v>
      </c>
      <c s="33">
        <v>0</v>
      </c>
      <c s="33">
        <f>ROUND(ROUND(H486,2)*ROUND(G486,3),2)</f>
      </c>
      <c r="O486">
        <f>(I486*21)/100</f>
      </c>
      <c t="s">
        <v>23</v>
      </c>
    </row>
    <row r="487" spans="1:5" ht="12.75">
      <c r="A487" s="34" t="s">
        <v>50</v>
      </c>
      <c r="E487" s="35" t="s">
        <v>47</v>
      </c>
    </row>
    <row r="488" spans="1:5" ht="51">
      <c r="A488" s="36" t="s">
        <v>51</v>
      </c>
      <c r="E488" s="37" t="s">
        <v>807</v>
      </c>
    </row>
    <row r="489" spans="1:5" ht="89.25">
      <c r="A489" t="s">
        <v>53</v>
      </c>
      <c r="E489" s="35" t="s">
        <v>808</v>
      </c>
    </row>
    <row r="490" spans="1:16" ht="12.75">
      <c r="A490" s="25" t="s">
        <v>45</v>
      </c>
      <c s="29" t="s">
        <v>809</v>
      </c>
      <c s="29" t="s">
        <v>810</v>
      </c>
      <c s="25" t="s">
        <v>47</v>
      </c>
      <c s="30" t="s">
        <v>811</v>
      </c>
      <c s="31" t="s">
        <v>152</v>
      </c>
      <c s="32">
        <v>123</v>
      </c>
      <c s="33">
        <v>0</v>
      </c>
      <c s="33">
        <f>ROUND(ROUND(H490,2)*ROUND(G490,3),2)</f>
      </c>
      <c r="O490">
        <f>(I490*21)/100</f>
      </c>
      <c t="s">
        <v>23</v>
      </c>
    </row>
    <row r="491" spans="1:5" ht="12.75">
      <c r="A491" s="34" t="s">
        <v>50</v>
      </c>
      <c r="E491" s="35" t="s">
        <v>47</v>
      </c>
    </row>
    <row r="492" spans="1:5" ht="51">
      <c r="A492" s="36" t="s">
        <v>51</v>
      </c>
      <c r="E492" s="37" t="s">
        <v>812</v>
      </c>
    </row>
    <row r="493" spans="1:5" ht="89.25">
      <c r="A493" t="s">
        <v>53</v>
      </c>
      <c r="E493" s="35" t="s">
        <v>808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0+O8+O61+O150+O195+O216+O265+O306+O311+O344+O353</f>
      </c>
      <c t="s">
        <v>22</v>
      </c>
    </row>
    <row r="3" spans="1:16" ht="15" customHeight="1">
      <c r="A3" t="s">
        <v>12</v>
      </c>
      <c s="12" t="s">
        <v>14</v>
      </c>
      <c s="13" t="s">
        <v>15</v>
      </c>
      <c s="1"/>
      <c s="14" t="s">
        <v>16</v>
      </c>
      <c s="1"/>
      <c s="9"/>
      <c s="8" t="s">
        <v>813</v>
      </c>
      <c s="41">
        <f>0+I8+I61+I150+I195+I216+I265+I306+I311+I344+I353</f>
      </c>
      <c r="O3" t="s">
        <v>19</v>
      </c>
      <c t="s">
        <v>23</v>
      </c>
    </row>
    <row r="4" spans="1:16" ht="15" customHeight="1">
      <c r="A4" t="s">
        <v>17</v>
      </c>
      <c s="16" t="s">
        <v>18</v>
      </c>
      <c s="17" t="s">
        <v>813</v>
      </c>
      <c s="6"/>
      <c s="18" t="s">
        <v>814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323.358</v>
      </c>
      <c s="33">
        <v>0</v>
      </c>
      <c s="33">
        <f>ROUND(ROUND(H9,2)*ROUND(G9,3),2)</f>
      </c>
      <c r="O9">
        <f>(I9*21)/100</f>
      </c>
      <c t="s">
        <v>23</v>
      </c>
    </row>
    <row r="10" spans="1:5" ht="12.75">
      <c r="A10" s="34" t="s">
        <v>50</v>
      </c>
      <c r="E10" s="35" t="s">
        <v>47</v>
      </c>
    </row>
    <row r="11" spans="1:5" ht="140.25">
      <c r="A11" s="36" t="s">
        <v>51</v>
      </c>
      <c r="E11" s="37" t="s">
        <v>815</v>
      </c>
    </row>
    <row r="12" spans="1:5" ht="51">
      <c r="A12" t="s">
        <v>53</v>
      </c>
      <c r="E12" s="35" t="s">
        <v>54</v>
      </c>
    </row>
    <row r="13" spans="1:16" ht="12.75">
      <c r="A13" s="25" t="s">
        <v>45</v>
      </c>
      <c s="29" t="s">
        <v>23</v>
      </c>
      <c s="29" t="s">
        <v>300</v>
      </c>
      <c s="25" t="s">
        <v>47</v>
      </c>
      <c s="30" t="s">
        <v>301</v>
      </c>
      <c s="31" t="s">
        <v>57</v>
      </c>
      <c s="32">
        <v>630.785</v>
      </c>
      <c s="33">
        <v>0</v>
      </c>
      <c s="33">
        <f>ROUND(ROUND(H13,2)*ROUND(G13,3),2)</f>
      </c>
      <c r="O13">
        <f>(I13*21)/100</f>
      </c>
      <c t="s">
        <v>23</v>
      </c>
    </row>
    <row r="14" spans="1:5" ht="12.75">
      <c r="A14" s="34" t="s">
        <v>50</v>
      </c>
      <c r="E14" s="35" t="s">
        <v>47</v>
      </c>
    </row>
    <row r="15" spans="1:5" ht="216.75">
      <c r="A15" s="36" t="s">
        <v>51</v>
      </c>
      <c r="E15" s="37" t="s">
        <v>816</v>
      </c>
    </row>
    <row r="16" spans="1:5" ht="51">
      <c r="A16" t="s">
        <v>53</v>
      </c>
      <c r="E16" s="35" t="s">
        <v>54</v>
      </c>
    </row>
    <row r="17" spans="1:16" ht="12.75">
      <c r="A17" s="25" t="s">
        <v>45</v>
      </c>
      <c s="29" t="s">
        <v>22</v>
      </c>
      <c s="29" t="s">
        <v>55</v>
      </c>
      <c s="25" t="s">
        <v>47</v>
      </c>
      <c s="30" t="s">
        <v>56</v>
      </c>
      <c s="31" t="s">
        <v>57</v>
      </c>
      <c s="32">
        <v>47.522</v>
      </c>
      <c s="33">
        <v>0</v>
      </c>
      <c s="33">
        <f>ROUND(ROUND(H17,2)*ROUND(G17,3),2)</f>
      </c>
      <c r="O17">
        <f>(I17*21)/100</f>
      </c>
      <c t="s">
        <v>23</v>
      </c>
    </row>
    <row r="18" spans="1:5" ht="12.75">
      <c r="A18" s="34" t="s">
        <v>50</v>
      </c>
      <c r="E18" s="35" t="s">
        <v>47</v>
      </c>
    </row>
    <row r="19" spans="1:5" ht="153">
      <c r="A19" s="36" t="s">
        <v>51</v>
      </c>
      <c r="E19" s="37" t="s">
        <v>817</v>
      </c>
    </row>
    <row r="20" spans="1:5" ht="51">
      <c r="A20" t="s">
        <v>53</v>
      </c>
      <c r="E20" s="35" t="s">
        <v>54</v>
      </c>
    </row>
    <row r="21" spans="1:16" ht="12.75">
      <c r="A21" s="25" t="s">
        <v>45</v>
      </c>
      <c s="29" t="s">
        <v>33</v>
      </c>
      <c s="29" t="s">
        <v>64</v>
      </c>
      <c s="25" t="s">
        <v>47</v>
      </c>
      <c s="30" t="s">
        <v>65</v>
      </c>
      <c s="31" t="s">
        <v>61</v>
      </c>
      <c s="32">
        <v>1</v>
      </c>
      <c s="33">
        <v>0</v>
      </c>
      <c s="33">
        <f>ROUND(ROUND(H21,2)*ROUND(G21,3),2)</f>
      </c>
      <c r="O21">
        <f>(I21*21)/100</f>
      </c>
      <c t="s">
        <v>23</v>
      </c>
    </row>
    <row r="22" spans="1:5" ht="12.75">
      <c r="A22" s="34" t="s">
        <v>50</v>
      </c>
      <c r="E22" s="35" t="s">
        <v>47</v>
      </c>
    </row>
    <row r="23" spans="1:5" ht="140.25">
      <c r="A23" s="36" t="s">
        <v>51</v>
      </c>
      <c r="E23" s="37" t="s">
        <v>818</v>
      </c>
    </row>
    <row r="24" spans="1:5" ht="51">
      <c r="A24" t="s">
        <v>53</v>
      </c>
      <c r="E24" s="35" t="s">
        <v>67</v>
      </c>
    </row>
    <row r="25" spans="1:16" ht="12.75">
      <c r="A25" s="25" t="s">
        <v>45</v>
      </c>
      <c s="29" t="s">
        <v>35</v>
      </c>
      <c s="29" t="s">
        <v>68</v>
      </c>
      <c s="25" t="s">
        <v>47</v>
      </c>
      <c s="30" t="s">
        <v>69</v>
      </c>
      <c s="31" t="s">
        <v>61</v>
      </c>
      <c s="32">
        <v>1</v>
      </c>
      <c s="33">
        <v>0</v>
      </c>
      <c s="33">
        <f>ROUND(ROUND(H25,2)*ROUND(G25,3),2)</f>
      </c>
      <c r="O25">
        <f>(I25*21)/100</f>
      </c>
      <c t="s">
        <v>23</v>
      </c>
    </row>
    <row r="26" spans="1:5" ht="12.75">
      <c r="A26" s="34" t="s">
        <v>50</v>
      </c>
      <c r="E26" s="35" t="s">
        <v>47</v>
      </c>
    </row>
    <row r="27" spans="1:5" ht="140.25">
      <c r="A27" s="36" t="s">
        <v>51</v>
      </c>
      <c r="E27" s="37" t="s">
        <v>819</v>
      </c>
    </row>
    <row r="28" spans="1:5" ht="51">
      <c r="A28" t="s">
        <v>53</v>
      </c>
      <c r="E28" s="35" t="s">
        <v>71</v>
      </c>
    </row>
    <row r="29" spans="1:16" ht="12.75">
      <c r="A29" s="25" t="s">
        <v>45</v>
      </c>
      <c s="29" t="s">
        <v>37</v>
      </c>
      <c s="29" t="s">
        <v>319</v>
      </c>
      <c s="25" t="s">
        <v>47</v>
      </c>
      <c s="30" t="s">
        <v>320</v>
      </c>
      <c s="31" t="s">
        <v>61</v>
      </c>
      <c s="32">
        <v>1</v>
      </c>
      <c s="33">
        <v>0</v>
      </c>
      <c s="33">
        <f>ROUND(ROUND(H29,2)*ROUND(G29,3),2)</f>
      </c>
      <c r="O29">
        <f>(I29*21)/100</f>
      </c>
      <c t="s">
        <v>23</v>
      </c>
    </row>
    <row r="30" spans="1:5" ht="12.75">
      <c r="A30" s="34" t="s">
        <v>50</v>
      </c>
      <c r="E30" s="35" t="s">
        <v>47</v>
      </c>
    </row>
    <row r="31" spans="1:5" ht="51">
      <c r="A31" s="36" t="s">
        <v>51</v>
      </c>
      <c r="E31" s="37" t="s">
        <v>321</v>
      </c>
    </row>
    <row r="32" spans="1:5" ht="51">
      <c r="A32" t="s">
        <v>53</v>
      </c>
      <c r="E32" s="35" t="s">
        <v>71</v>
      </c>
    </row>
    <row r="33" spans="1:16" ht="12.75">
      <c r="A33" s="25" t="s">
        <v>45</v>
      </c>
      <c s="29" t="s">
        <v>73</v>
      </c>
      <c s="29" t="s">
        <v>451</v>
      </c>
      <c s="25" t="s">
        <v>47</v>
      </c>
      <c s="30" t="s">
        <v>452</v>
      </c>
      <c s="31" t="s">
        <v>243</v>
      </c>
      <c s="32">
        <v>1</v>
      </c>
      <c s="33">
        <v>0</v>
      </c>
      <c s="33">
        <f>ROUND(ROUND(H33,2)*ROUND(G33,3),2)</f>
      </c>
      <c r="O33">
        <f>(I33*21)/100</f>
      </c>
      <c t="s">
        <v>23</v>
      </c>
    </row>
    <row r="34" spans="1:5" ht="12.75">
      <c r="A34" s="34" t="s">
        <v>50</v>
      </c>
      <c r="E34" s="35" t="s">
        <v>47</v>
      </c>
    </row>
    <row r="35" spans="1:5" ht="76.5">
      <c r="A35" s="36" t="s">
        <v>51</v>
      </c>
      <c r="E35" s="37" t="s">
        <v>820</v>
      </c>
    </row>
    <row r="36" spans="1:5" ht="51">
      <c r="A36" t="s">
        <v>53</v>
      </c>
      <c r="E36" s="35" t="s">
        <v>71</v>
      </c>
    </row>
    <row r="37" spans="1:16" ht="12.75">
      <c r="A37" s="25" t="s">
        <v>45</v>
      </c>
      <c s="29" t="s">
        <v>78</v>
      </c>
      <c s="29" t="s">
        <v>82</v>
      </c>
      <c s="25" t="s">
        <v>29</v>
      </c>
      <c s="30" t="s">
        <v>83</v>
      </c>
      <c s="31" t="s">
        <v>61</v>
      </c>
      <c s="32">
        <v>1</v>
      </c>
      <c s="33">
        <v>0</v>
      </c>
      <c s="33">
        <f>ROUND(ROUND(H37,2)*ROUND(G37,3),2)</f>
      </c>
      <c r="O37">
        <f>(I37*21)/100</f>
      </c>
      <c t="s">
        <v>23</v>
      </c>
    </row>
    <row r="38" spans="1:5" ht="12.75">
      <c r="A38" s="34" t="s">
        <v>50</v>
      </c>
      <c r="E38" s="35" t="s">
        <v>47</v>
      </c>
    </row>
    <row r="39" spans="1:5" ht="63.75">
      <c r="A39" s="36" t="s">
        <v>51</v>
      </c>
      <c r="E39" s="37" t="s">
        <v>821</v>
      </c>
    </row>
    <row r="40" spans="1:5" ht="51">
      <c r="A40" t="s">
        <v>53</v>
      </c>
      <c r="E40" s="35" t="s">
        <v>71</v>
      </c>
    </row>
    <row r="41" spans="1:16" ht="12.75">
      <c r="A41" s="25" t="s">
        <v>45</v>
      </c>
      <c s="29" t="s">
        <v>40</v>
      </c>
      <c s="29" t="s">
        <v>82</v>
      </c>
      <c s="25" t="s">
        <v>23</v>
      </c>
      <c s="30" t="s">
        <v>83</v>
      </c>
      <c s="31" t="s">
        <v>61</v>
      </c>
      <c s="32">
        <v>1</v>
      </c>
      <c s="33">
        <v>0</v>
      </c>
      <c s="33">
        <f>ROUND(ROUND(H41,2)*ROUND(G41,3),2)</f>
      </c>
      <c r="O41">
        <f>(I41*21)/100</f>
      </c>
      <c t="s">
        <v>23</v>
      </c>
    </row>
    <row r="42" spans="1:5" ht="12.75">
      <c r="A42" s="34" t="s">
        <v>50</v>
      </c>
      <c r="E42" s="35" t="s">
        <v>47</v>
      </c>
    </row>
    <row r="43" spans="1:5" ht="89.25">
      <c r="A43" s="36" t="s">
        <v>51</v>
      </c>
      <c r="E43" s="37" t="s">
        <v>822</v>
      </c>
    </row>
    <row r="44" spans="1:5" ht="51">
      <c r="A44" t="s">
        <v>53</v>
      </c>
      <c r="E44" s="35" t="s">
        <v>71</v>
      </c>
    </row>
    <row r="45" spans="1:16" ht="12.75">
      <c r="A45" s="25" t="s">
        <v>45</v>
      </c>
      <c s="29" t="s">
        <v>42</v>
      </c>
      <c s="29" t="s">
        <v>85</v>
      </c>
      <c s="25" t="s">
        <v>47</v>
      </c>
      <c s="30" t="s">
        <v>86</v>
      </c>
      <c s="31" t="s">
        <v>61</v>
      </c>
      <c s="32">
        <v>1</v>
      </c>
      <c s="33">
        <v>0</v>
      </c>
      <c s="33">
        <f>ROUND(ROUND(H45,2)*ROUND(G45,3),2)</f>
      </c>
      <c r="O45">
        <f>(I45*21)/100</f>
      </c>
      <c t="s">
        <v>23</v>
      </c>
    </row>
    <row r="46" spans="1:5" ht="12.75">
      <c r="A46" s="34" t="s">
        <v>50</v>
      </c>
      <c r="E46" s="35" t="s">
        <v>47</v>
      </c>
    </row>
    <row r="47" spans="1:5" ht="114.75">
      <c r="A47" s="36" t="s">
        <v>51</v>
      </c>
      <c r="E47" s="37" t="s">
        <v>823</v>
      </c>
    </row>
    <row r="48" spans="1:5" ht="51">
      <c r="A48" t="s">
        <v>53</v>
      </c>
      <c r="E48" s="35" t="s">
        <v>71</v>
      </c>
    </row>
    <row r="49" spans="1:16" ht="12.75">
      <c r="A49" s="25" t="s">
        <v>45</v>
      </c>
      <c s="29" t="s">
        <v>88</v>
      </c>
      <c s="29" t="s">
        <v>89</v>
      </c>
      <c s="25" t="s">
        <v>29</v>
      </c>
      <c s="30" t="s">
        <v>90</v>
      </c>
      <c s="31" t="s">
        <v>61</v>
      </c>
      <c s="32">
        <v>1</v>
      </c>
      <c s="33">
        <v>0</v>
      </c>
      <c s="33">
        <f>ROUND(ROUND(H49,2)*ROUND(G49,3),2)</f>
      </c>
      <c r="O49">
        <f>(I49*21)/100</f>
      </c>
      <c t="s">
        <v>23</v>
      </c>
    </row>
    <row r="50" spans="1:5" ht="12.75">
      <c r="A50" s="34" t="s">
        <v>50</v>
      </c>
      <c r="E50" s="35" t="s">
        <v>47</v>
      </c>
    </row>
    <row r="51" spans="1:5" ht="63.75">
      <c r="A51" s="36" t="s">
        <v>51</v>
      </c>
      <c r="E51" s="37" t="s">
        <v>824</v>
      </c>
    </row>
    <row r="52" spans="1:5" ht="51">
      <c r="A52" t="s">
        <v>53</v>
      </c>
      <c r="E52" s="35" t="s">
        <v>71</v>
      </c>
    </row>
    <row r="53" spans="1:16" ht="12.75">
      <c r="A53" s="25" t="s">
        <v>45</v>
      </c>
      <c s="29" t="s">
        <v>93</v>
      </c>
      <c s="29" t="s">
        <v>89</v>
      </c>
      <c s="25" t="s">
        <v>23</v>
      </c>
      <c s="30" t="s">
        <v>90</v>
      </c>
      <c s="31" t="s">
        <v>61</v>
      </c>
      <c s="32">
        <v>1</v>
      </c>
      <c s="33">
        <v>0</v>
      </c>
      <c s="33">
        <f>ROUND(ROUND(H53,2)*ROUND(G53,3),2)</f>
      </c>
      <c r="O53">
        <f>(I53*21)/100</f>
      </c>
      <c t="s">
        <v>23</v>
      </c>
    </row>
    <row r="54" spans="1:5" ht="12.75">
      <c r="A54" s="34" t="s">
        <v>50</v>
      </c>
      <c r="E54" s="35" t="s">
        <v>47</v>
      </c>
    </row>
    <row r="55" spans="1:5" ht="38.25">
      <c r="A55" s="36" t="s">
        <v>51</v>
      </c>
      <c r="E55" s="37" t="s">
        <v>91</v>
      </c>
    </row>
    <row r="56" spans="1:5" ht="51">
      <c r="A56" t="s">
        <v>53</v>
      </c>
      <c r="E56" s="35" t="s">
        <v>71</v>
      </c>
    </row>
    <row r="57" spans="1:16" ht="12.75">
      <c r="A57" s="25" t="s">
        <v>45</v>
      </c>
      <c s="29" t="s">
        <v>98</v>
      </c>
      <c s="29" t="s">
        <v>325</v>
      </c>
      <c s="25" t="s">
        <v>47</v>
      </c>
      <c s="30" t="s">
        <v>326</v>
      </c>
      <c s="31" t="s">
        <v>243</v>
      </c>
      <c s="32">
        <v>1</v>
      </c>
      <c s="33">
        <v>0</v>
      </c>
      <c s="33">
        <f>ROUND(ROUND(H57,2)*ROUND(G57,3),2)</f>
      </c>
      <c r="O57">
        <f>(I57*21)/100</f>
      </c>
      <c t="s">
        <v>23</v>
      </c>
    </row>
    <row r="58" spans="1:5" ht="12.75">
      <c r="A58" s="34" t="s">
        <v>50</v>
      </c>
      <c r="E58" s="35" t="s">
        <v>47</v>
      </c>
    </row>
    <row r="59" spans="1:5" ht="89.25">
      <c r="A59" s="36" t="s">
        <v>51</v>
      </c>
      <c r="E59" s="37" t="s">
        <v>825</v>
      </c>
    </row>
    <row r="60" spans="1:5" ht="76.5">
      <c r="A60" t="s">
        <v>53</v>
      </c>
      <c r="E60" s="35" t="s">
        <v>328</v>
      </c>
    </row>
    <row r="61" spans="1:18" ht="12.75" customHeight="1">
      <c r="A61" s="6" t="s">
        <v>43</v>
      </c>
      <c s="6"/>
      <c s="39" t="s">
        <v>29</v>
      </c>
      <c s="6"/>
      <c s="27" t="s">
        <v>92</v>
      </c>
      <c s="6"/>
      <c s="6"/>
      <c s="6"/>
      <c s="40">
        <f>0+Q61</f>
      </c>
      <c r="O61">
        <f>0+R61</f>
      </c>
      <c r="Q61">
        <f>0+I62+I66+I70+I74+I78+I82+I86+I90+I94+I98+I102+I106+I110+I114+I118+I122+I126+I130+I134+I138+I142+I146</f>
      </c>
      <c>
        <f>0+O62+O66+O70+O74+O78+O82+O86+O90+O94+O98+O102+O106+O110+O114+O118+O122+O126+O130+O134+O138+O142+O146</f>
      </c>
    </row>
    <row r="62" spans="1:16" ht="12.75">
      <c r="A62" s="25" t="s">
        <v>45</v>
      </c>
      <c s="29" t="s">
        <v>103</v>
      </c>
      <c s="29" t="s">
        <v>329</v>
      </c>
      <c s="25" t="s">
        <v>47</v>
      </c>
      <c s="30" t="s">
        <v>330</v>
      </c>
      <c s="31" t="s">
        <v>152</v>
      </c>
      <c s="32">
        <v>120</v>
      </c>
      <c s="33">
        <v>0</v>
      </c>
      <c s="33">
        <f>ROUND(ROUND(H62,2)*ROUND(G62,3),2)</f>
      </c>
      <c r="O62">
        <f>(I62*21)/100</f>
      </c>
      <c t="s">
        <v>23</v>
      </c>
    </row>
    <row r="63" spans="1:5" ht="12.75">
      <c r="A63" s="34" t="s">
        <v>50</v>
      </c>
      <c r="E63" s="35" t="s">
        <v>47</v>
      </c>
    </row>
    <row r="64" spans="1:5" ht="89.25">
      <c r="A64" s="36" t="s">
        <v>51</v>
      </c>
      <c r="E64" s="37" t="s">
        <v>826</v>
      </c>
    </row>
    <row r="65" spans="1:5" ht="51">
      <c r="A65" t="s">
        <v>53</v>
      </c>
      <c r="E65" s="35" t="s">
        <v>332</v>
      </c>
    </row>
    <row r="66" spans="1:16" ht="25.5">
      <c r="A66" s="25" t="s">
        <v>45</v>
      </c>
      <c s="29" t="s">
        <v>107</v>
      </c>
      <c s="29" t="s">
        <v>99</v>
      </c>
      <c s="25" t="s">
        <v>47</v>
      </c>
      <c s="30" t="s">
        <v>100</v>
      </c>
      <c s="31" t="s">
        <v>49</v>
      </c>
      <c s="32">
        <v>123.793</v>
      </c>
      <c s="33">
        <v>0</v>
      </c>
      <c s="33">
        <f>ROUND(ROUND(H66,2)*ROUND(G66,3),2)</f>
      </c>
      <c r="O66">
        <f>(I66*21)/100</f>
      </c>
      <c t="s">
        <v>23</v>
      </c>
    </row>
    <row r="67" spans="1:5" ht="12.75">
      <c r="A67" s="34" t="s">
        <v>50</v>
      </c>
      <c r="E67" s="35" t="s">
        <v>47</v>
      </c>
    </row>
    <row r="68" spans="1:5" ht="102">
      <c r="A68" s="36" t="s">
        <v>51</v>
      </c>
      <c r="E68" s="37" t="s">
        <v>827</v>
      </c>
    </row>
    <row r="69" spans="1:5" ht="89.25">
      <c r="A69" t="s">
        <v>53</v>
      </c>
      <c r="E69" s="35" t="s">
        <v>102</v>
      </c>
    </row>
    <row r="70" spans="1:16" ht="12.75">
      <c r="A70" s="25" t="s">
        <v>45</v>
      </c>
      <c s="29" t="s">
        <v>112</v>
      </c>
      <c s="29" t="s">
        <v>334</v>
      </c>
      <c s="25" t="s">
        <v>47</v>
      </c>
      <c s="30" t="s">
        <v>335</v>
      </c>
      <c s="31" t="s">
        <v>49</v>
      </c>
      <c s="32">
        <v>26</v>
      </c>
      <c s="33">
        <v>0</v>
      </c>
      <c s="33">
        <f>ROUND(ROUND(H70,2)*ROUND(G70,3),2)</f>
      </c>
      <c r="O70">
        <f>(I70*21)/100</f>
      </c>
      <c t="s">
        <v>23</v>
      </c>
    </row>
    <row r="71" spans="1:5" ht="12.75">
      <c r="A71" s="34" t="s">
        <v>50</v>
      </c>
      <c r="E71" s="35" t="s">
        <v>47</v>
      </c>
    </row>
    <row r="72" spans="1:5" ht="63.75">
      <c r="A72" s="36" t="s">
        <v>51</v>
      </c>
      <c r="E72" s="37" t="s">
        <v>828</v>
      </c>
    </row>
    <row r="73" spans="1:5" ht="89.25">
      <c r="A73" t="s">
        <v>53</v>
      </c>
      <c r="E73" s="35" t="s">
        <v>102</v>
      </c>
    </row>
    <row r="74" spans="1:16" ht="12.75">
      <c r="A74" s="25" t="s">
        <v>45</v>
      </c>
      <c s="29" t="s">
        <v>116</v>
      </c>
      <c s="29" t="s">
        <v>108</v>
      </c>
      <c s="25" t="s">
        <v>47</v>
      </c>
      <c s="30" t="s">
        <v>109</v>
      </c>
      <c s="31" t="s">
        <v>110</v>
      </c>
      <c s="32">
        <v>22</v>
      </c>
      <c s="33">
        <v>0</v>
      </c>
      <c s="33">
        <f>ROUND(ROUND(H74,2)*ROUND(G74,3),2)</f>
      </c>
      <c r="O74">
        <f>(I74*21)/100</f>
      </c>
      <c t="s">
        <v>23</v>
      </c>
    </row>
    <row r="75" spans="1:5" ht="12.75">
      <c r="A75" s="34" t="s">
        <v>50</v>
      </c>
      <c r="E75" s="35" t="s">
        <v>47</v>
      </c>
    </row>
    <row r="76" spans="1:5" ht="51">
      <c r="A76" s="36" t="s">
        <v>51</v>
      </c>
      <c r="E76" s="37" t="s">
        <v>829</v>
      </c>
    </row>
    <row r="77" spans="1:5" ht="89.25">
      <c r="A77" t="s">
        <v>53</v>
      </c>
      <c r="E77" s="35" t="s">
        <v>102</v>
      </c>
    </row>
    <row r="78" spans="1:16" ht="12.75">
      <c r="A78" s="25" t="s">
        <v>45</v>
      </c>
      <c s="29" t="s">
        <v>121</v>
      </c>
      <c s="29" t="s">
        <v>113</v>
      </c>
      <c s="25" t="s">
        <v>47</v>
      </c>
      <c s="30" t="s">
        <v>114</v>
      </c>
      <c s="31" t="s">
        <v>49</v>
      </c>
      <c s="32">
        <v>0</v>
      </c>
      <c s="33">
        <v>0</v>
      </c>
      <c s="33">
        <f>ROUND(ROUND(H78,2)*ROUND(G78,3),2)</f>
      </c>
      <c r="O78">
        <f>(I78*21)/100</f>
      </c>
      <c t="s">
        <v>23</v>
      </c>
    </row>
    <row r="79" spans="1:5" ht="12.75">
      <c r="A79" s="34" t="s">
        <v>50</v>
      </c>
      <c r="E79" s="35" t="s">
        <v>47</v>
      </c>
    </row>
    <row r="80" spans="1:5" ht="102">
      <c r="A80" s="36" t="s">
        <v>51</v>
      </c>
      <c r="E80" s="37" t="s">
        <v>830</v>
      </c>
    </row>
    <row r="81" spans="1:5" ht="89.25">
      <c r="A81" t="s">
        <v>53</v>
      </c>
      <c r="E81" s="35" t="s">
        <v>102</v>
      </c>
    </row>
    <row r="82" spans="1:16" ht="12.75">
      <c r="A82" s="25" t="s">
        <v>45</v>
      </c>
      <c s="29" t="s">
        <v>126</v>
      </c>
      <c s="29" t="s">
        <v>831</v>
      </c>
      <c s="25" t="s">
        <v>47</v>
      </c>
      <c s="30" t="s">
        <v>832</v>
      </c>
      <c s="31" t="s">
        <v>110</v>
      </c>
      <c s="32">
        <v>40</v>
      </c>
      <c s="33">
        <v>0</v>
      </c>
      <c s="33">
        <f>ROUND(ROUND(H82,2)*ROUND(G82,3),2)</f>
      </c>
      <c r="O82">
        <f>(I82*21)/100</f>
      </c>
      <c t="s">
        <v>23</v>
      </c>
    </row>
    <row r="83" spans="1:5" ht="12.75">
      <c r="A83" s="34" t="s">
        <v>50</v>
      </c>
      <c r="E83" s="35" t="s">
        <v>47</v>
      </c>
    </row>
    <row r="84" spans="1:5" ht="63.75">
      <c r="A84" s="36" t="s">
        <v>51</v>
      </c>
      <c r="E84" s="37" t="s">
        <v>833</v>
      </c>
    </row>
    <row r="85" spans="1:5" ht="102">
      <c r="A85" t="s">
        <v>53</v>
      </c>
      <c r="E85" s="35" t="s">
        <v>834</v>
      </c>
    </row>
    <row r="86" spans="1:16" ht="12.75">
      <c r="A86" s="25" t="s">
        <v>45</v>
      </c>
      <c s="29" t="s">
        <v>131</v>
      </c>
      <c s="29" t="s">
        <v>117</v>
      </c>
      <c s="25" t="s">
        <v>47</v>
      </c>
      <c s="30" t="s">
        <v>118</v>
      </c>
      <c s="31" t="s">
        <v>49</v>
      </c>
      <c s="32">
        <v>17.685</v>
      </c>
      <c s="33">
        <v>0</v>
      </c>
      <c s="33">
        <f>ROUND(ROUND(H86,2)*ROUND(G86,3),2)</f>
      </c>
      <c r="O86">
        <f>(I86*21)/100</f>
      </c>
      <c t="s">
        <v>23</v>
      </c>
    </row>
    <row r="87" spans="1:5" ht="12.75">
      <c r="A87" s="34" t="s">
        <v>50</v>
      </c>
      <c r="E87" s="35" t="s">
        <v>47</v>
      </c>
    </row>
    <row r="88" spans="1:5" ht="102">
      <c r="A88" s="36" t="s">
        <v>51</v>
      </c>
      <c r="E88" s="37" t="s">
        <v>835</v>
      </c>
    </row>
    <row r="89" spans="1:5" ht="63.75">
      <c r="A89" t="s">
        <v>53</v>
      </c>
      <c r="E89" s="35" t="s">
        <v>120</v>
      </c>
    </row>
    <row r="90" spans="1:16" ht="12.75">
      <c r="A90" s="25" t="s">
        <v>45</v>
      </c>
      <c s="29" t="s">
        <v>135</v>
      </c>
      <c s="29" t="s">
        <v>346</v>
      </c>
      <c s="25" t="s">
        <v>47</v>
      </c>
      <c s="30" t="s">
        <v>347</v>
      </c>
      <c s="31" t="s">
        <v>49</v>
      </c>
      <c s="32">
        <v>31.2</v>
      </c>
      <c s="33">
        <v>0</v>
      </c>
      <c s="33">
        <f>ROUND(ROUND(H90,2)*ROUND(G90,3),2)</f>
      </c>
      <c r="O90">
        <f>(I90*21)/100</f>
      </c>
      <c t="s">
        <v>23</v>
      </c>
    </row>
    <row r="91" spans="1:5" ht="12.75">
      <c r="A91" s="34" t="s">
        <v>50</v>
      </c>
      <c r="E91" s="35" t="s">
        <v>47</v>
      </c>
    </row>
    <row r="92" spans="1:5" ht="63.75">
      <c r="A92" s="36" t="s">
        <v>51</v>
      </c>
      <c r="E92" s="37" t="s">
        <v>836</v>
      </c>
    </row>
    <row r="93" spans="1:5" ht="395.25">
      <c r="A93" t="s">
        <v>53</v>
      </c>
      <c r="E93" s="35" t="s">
        <v>349</v>
      </c>
    </row>
    <row r="94" spans="1:16" ht="12.75">
      <c r="A94" s="25" t="s">
        <v>45</v>
      </c>
      <c s="29" t="s">
        <v>140</v>
      </c>
      <c s="29" t="s">
        <v>122</v>
      </c>
      <c s="25" t="s">
        <v>47</v>
      </c>
      <c s="30" t="s">
        <v>123</v>
      </c>
      <c s="31" t="s">
        <v>49</v>
      </c>
      <c s="32">
        <v>46.205</v>
      </c>
      <c s="33">
        <v>0</v>
      </c>
      <c s="33">
        <f>ROUND(ROUND(H94,2)*ROUND(G94,3),2)</f>
      </c>
      <c r="O94">
        <f>(I94*21)/100</f>
      </c>
      <c t="s">
        <v>23</v>
      </c>
    </row>
    <row r="95" spans="1:5" ht="12.75">
      <c r="A95" s="34" t="s">
        <v>50</v>
      </c>
      <c r="E95" s="35" t="s">
        <v>47</v>
      </c>
    </row>
    <row r="96" spans="1:5" ht="153">
      <c r="A96" s="36" t="s">
        <v>51</v>
      </c>
      <c r="E96" s="37" t="s">
        <v>837</v>
      </c>
    </row>
    <row r="97" spans="1:5" ht="318.75">
      <c r="A97" t="s">
        <v>53</v>
      </c>
      <c r="E97" s="35" t="s">
        <v>125</v>
      </c>
    </row>
    <row r="98" spans="1:16" ht="12.75">
      <c r="A98" s="25" t="s">
        <v>45</v>
      </c>
      <c s="29" t="s">
        <v>144</v>
      </c>
      <c s="29" t="s">
        <v>838</v>
      </c>
      <c s="25" t="s">
        <v>307</v>
      </c>
      <c s="30" t="s">
        <v>839</v>
      </c>
      <c s="31" t="s">
        <v>49</v>
      </c>
      <c s="32">
        <v>45.321</v>
      </c>
      <c s="33">
        <v>0</v>
      </c>
      <c s="33">
        <f>ROUND(ROUND(H98,2)*ROUND(G98,3),2)</f>
      </c>
      <c r="O98">
        <f>(I98*21)/100</f>
      </c>
      <c t="s">
        <v>23</v>
      </c>
    </row>
    <row r="99" spans="1:5" ht="12.75">
      <c r="A99" s="34" t="s">
        <v>50</v>
      </c>
      <c r="E99" s="35" t="s">
        <v>47</v>
      </c>
    </row>
    <row r="100" spans="1:5" ht="76.5">
      <c r="A100" s="36" t="s">
        <v>51</v>
      </c>
      <c r="E100" s="37" t="s">
        <v>840</v>
      </c>
    </row>
    <row r="101" spans="1:5" ht="89.25">
      <c r="A101" t="s">
        <v>53</v>
      </c>
      <c r="E101" s="35" t="s">
        <v>354</v>
      </c>
    </row>
    <row r="102" spans="1:16" ht="12.75">
      <c r="A102" s="25" t="s">
        <v>45</v>
      </c>
      <c s="29" t="s">
        <v>149</v>
      </c>
      <c s="29" t="s">
        <v>127</v>
      </c>
      <c s="25" t="s">
        <v>47</v>
      </c>
      <c s="30" t="s">
        <v>128</v>
      </c>
      <c s="31" t="s">
        <v>49</v>
      </c>
      <c s="32">
        <v>144.44</v>
      </c>
      <c s="33">
        <v>0</v>
      </c>
      <c s="33">
        <f>ROUND(ROUND(H102,2)*ROUND(G102,3),2)</f>
      </c>
      <c r="O102">
        <f>(I102*21)/100</f>
      </c>
      <c t="s">
        <v>23</v>
      </c>
    </row>
    <row r="103" spans="1:5" ht="12.75">
      <c r="A103" s="34" t="s">
        <v>50</v>
      </c>
      <c r="E103" s="35" t="s">
        <v>47</v>
      </c>
    </row>
    <row r="104" spans="1:5" ht="127.5">
      <c r="A104" s="36" t="s">
        <v>51</v>
      </c>
      <c r="E104" s="37" t="s">
        <v>841</v>
      </c>
    </row>
    <row r="105" spans="1:5" ht="344.25">
      <c r="A105" t="s">
        <v>53</v>
      </c>
      <c r="E105" s="35" t="s">
        <v>130</v>
      </c>
    </row>
    <row r="106" spans="1:16" ht="12.75">
      <c r="A106" s="25" t="s">
        <v>45</v>
      </c>
      <c s="29" t="s">
        <v>155</v>
      </c>
      <c s="29" t="s">
        <v>132</v>
      </c>
      <c s="25" t="s">
        <v>47</v>
      </c>
      <c s="30" t="s">
        <v>133</v>
      </c>
      <c s="31" t="s">
        <v>49</v>
      </c>
      <c s="32">
        <v>7.124</v>
      </c>
      <c s="33">
        <v>0</v>
      </c>
      <c s="33">
        <f>ROUND(ROUND(H106,2)*ROUND(G106,3),2)</f>
      </c>
      <c r="O106">
        <f>(I106*21)/100</f>
      </c>
      <c t="s">
        <v>23</v>
      </c>
    </row>
    <row r="107" spans="1:5" ht="12.75">
      <c r="A107" s="34" t="s">
        <v>50</v>
      </c>
      <c r="E107" s="35" t="s">
        <v>47</v>
      </c>
    </row>
    <row r="108" spans="1:5" ht="89.25">
      <c r="A108" s="36" t="s">
        <v>51</v>
      </c>
      <c r="E108" s="37" t="s">
        <v>842</v>
      </c>
    </row>
    <row r="109" spans="1:5" ht="344.25">
      <c r="A109" t="s">
        <v>53</v>
      </c>
      <c r="E109" s="35" t="s">
        <v>130</v>
      </c>
    </row>
    <row r="110" spans="1:16" ht="12.75">
      <c r="A110" s="25" t="s">
        <v>45</v>
      </c>
      <c s="29" t="s">
        <v>160</v>
      </c>
      <c s="29" t="s">
        <v>136</v>
      </c>
      <c s="25" t="s">
        <v>47</v>
      </c>
      <c s="30" t="s">
        <v>137</v>
      </c>
      <c s="31" t="s">
        <v>49</v>
      </c>
      <c s="32">
        <v>245.73</v>
      </c>
      <c s="33">
        <v>0</v>
      </c>
      <c s="33">
        <f>ROUND(ROUND(H110,2)*ROUND(G110,3),2)</f>
      </c>
      <c r="O110">
        <f>(I110*21)/100</f>
      </c>
      <c t="s">
        <v>23</v>
      </c>
    </row>
    <row r="111" spans="1:5" ht="12.75">
      <c r="A111" s="34" t="s">
        <v>50</v>
      </c>
      <c r="E111" s="35" t="s">
        <v>47</v>
      </c>
    </row>
    <row r="112" spans="1:5" ht="89.25">
      <c r="A112" s="36" t="s">
        <v>51</v>
      </c>
      <c r="E112" s="37" t="s">
        <v>843</v>
      </c>
    </row>
    <row r="113" spans="1:5" ht="216.75">
      <c r="A113" t="s">
        <v>53</v>
      </c>
      <c r="E113" s="35" t="s">
        <v>139</v>
      </c>
    </row>
    <row r="114" spans="1:16" ht="12.75">
      <c r="A114" s="25" t="s">
        <v>45</v>
      </c>
      <c s="29" t="s">
        <v>165</v>
      </c>
      <c s="29" t="s">
        <v>362</v>
      </c>
      <c s="25" t="s">
        <v>47</v>
      </c>
      <c s="30" t="s">
        <v>363</v>
      </c>
      <c s="31" t="s">
        <v>49</v>
      </c>
      <c s="32">
        <v>28.25</v>
      </c>
      <c s="33">
        <v>0</v>
      </c>
      <c s="33">
        <f>ROUND(ROUND(H114,2)*ROUND(G114,3),2)</f>
      </c>
      <c r="O114">
        <f>(I114*21)/100</f>
      </c>
      <c t="s">
        <v>23</v>
      </c>
    </row>
    <row r="115" spans="1:5" ht="12.75">
      <c r="A115" s="34" t="s">
        <v>50</v>
      </c>
      <c r="E115" s="35" t="s">
        <v>47</v>
      </c>
    </row>
    <row r="116" spans="1:5" ht="51">
      <c r="A116" s="36" t="s">
        <v>51</v>
      </c>
      <c r="E116" s="37" t="s">
        <v>844</v>
      </c>
    </row>
    <row r="117" spans="1:5" ht="255">
      <c r="A117" t="s">
        <v>53</v>
      </c>
      <c r="E117" s="35" t="s">
        <v>365</v>
      </c>
    </row>
    <row r="118" spans="1:16" ht="12.75">
      <c r="A118" s="25" t="s">
        <v>45</v>
      </c>
      <c s="29" t="s">
        <v>169</v>
      </c>
      <c s="29" t="s">
        <v>473</v>
      </c>
      <c s="25" t="s">
        <v>47</v>
      </c>
      <c s="30" t="s">
        <v>474</v>
      </c>
      <c s="31" t="s">
        <v>49</v>
      </c>
      <c s="32">
        <v>28.25</v>
      </c>
      <c s="33">
        <v>0</v>
      </c>
      <c s="33">
        <f>ROUND(ROUND(H118,2)*ROUND(G118,3),2)</f>
      </c>
      <c r="O118">
        <f>(I118*21)/100</f>
      </c>
      <c t="s">
        <v>23</v>
      </c>
    </row>
    <row r="119" spans="1:5" ht="12.75">
      <c r="A119" s="34" t="s">
        <v>50</v>
      </c>
      <c r="E119" s="35" t="s">
        <v>47</v>
      </c>
    </row>
    <row r="120" spans="1:5" ht="51">
      <c r="A120" s="36" t="s">
        <v>51</v>
      </c>
      <c r="E120" s="37" t="s">
        <v>844</v>
      </c>
    </row>
    <row r="121" spans="1:5" ht="255">
      <c r="A121" t="s">
        <v>53</v>
      </c>
      <c r="E121" s="35" t="s">
        <v>476</v>
      </c>
    </row>
    <row r="122" spans="1:16" ht="12.75">
      <c r="A122" s="25" t="s">
        <v>45</v>
      </c>
      <c s="29" t="s">
        <v>175</v>
      </c>
      <c s="29" t="s">
        <v>845</v>
      </c>
      <c s="25" t="s">
        <v>47</v>
      </c>
      <c s="30" t="s">
        <v>846</v>
      </c>
      <c s="31" t="s">
        <v>49</v>
      </c>
      <c s="32">
        <v>25</v>
      </c>
      <c s="33">
        <v>0</v>
      </c>
      <c s="33">
        <f>ROUND(ROUND(H122,2)*ROUND(G122,3),2)</f>
      </c>
      <c r="O122">
        <f>(I122*21)/100</f>
      </c>
      <c t="s">
        <v>23</v>
      </c>
    </row>
    <row r="123" spans="1:5" ht="12.75">
      <c r="A123" s="34" t="s">
        <v>50</v>
      </c>
      <c r="E123" s="35" t="s">
        <v>47</v>
      </c>
    </row>
    <row r="124" spans="1:5" ht="38.25">
      <c r="A124" s="36" t="s">
        <v>51</v>
      </c>
      <c r="E124" s="37" t="s">
        <v>847</v>
      </c>
    </row>
    <row r="125" spans="1:5" ht="293.25">
      <c r="A125" t="s">
        <v>53</v>
      </c>
      <c r="E125" s="35" t="s">
        <v>848</v>
      </c>
    </row>
    <row r="126" spans="1:16" ht="12.75">
      <c r="A126" s="25" t="s">
        <v>45</v>
      </c>
      <c s="29" t="s">
        <v>180</v>
      </c>
      <c s="29" t="s">
        <v>150</v>
      </c>
      <c s="25" t="s">
        <v>47</v>
      </c>
      <c s="30" t="s">
        <v>151</v>
      </c>
      <c s="31" t="s">
        <v>152</v>
      </c>
      <c s="32">
        <v>245.488</v>
      </c>
      <c s="33">
        <v>0</v>
      </c>
      <c s="33">
        <f>ROUND(ROUND(H126,2)*ROUND(G126,3),2)</f>
      </c>
      <c r="O126">
        <f>(I126*21)/100</f>
      </c>
      <c t="s">
        <v>23</v>
      </c>
    </row>
    <row r="127" spans="1:5" ht="12.75">
      <c r="A127" s="34" t="s">
        <v>50</v>
      </c>
      <c r="E127" s="35" t="s">
        <v>47</v>
      </c>
    </row>
    <row r="128" spans="1:5" ht="76.5">
      <c r="A128" s="36" t="s">
        <v>51</v>
      </c>
      <c r="E128" s="37" t="s">
        <v>849</v>
      </c>
    </row>
    <row r="129" spans="1:5" ht="51">
      <c r="A129" t="s">
        <v>53</v>
      </c>
      <c r="E129" s="35" t="s">
        <v>154</v>
      </c>
    </row>
    <row r="130" spans="1:16" ht="12.75">
      <c r="A130" s="25" t="s">
        <v>45</v>
      </c>
      <c s="29" t="s">
        <v>185</v>
      </c>
      <c s="29" t="s">
        <v>156</v>
      </c>
      <c s="25" t="s">
        <v>47</v>
      </c>
      <c s="30" t="s">
        <v>157</v>
      </c>
      <c s="31" t="s">
        <v>152</v>
      </c>
      <c s="32">
        <v>323.04</v>
      </c>
      <c s="33">
        <v>0</v>
      </c>
      <c s="33">
        <f>ROUND(ROUND(H130,2)*ROUND(G130,3),2)</f>
      </c>
      <c r="O130">
        <f>(I130*21)/100</f>
      </c>
      <c t="s">
        <v>23</v>
      </c>
    </row>
    <row r="131" spans="1:5" ht="12.75">
      <c r="A131" s="34" t="s">
        <v>50</v>
      </c>
      <c r="E131" s="35" t="s">
        <v>47</v>
      </c>
    </row>
    <row r="132" spans="1:5" ht="76.5">
      <c r="A132" s="36" t="s">
        <v>51</v>
      </c>
      <c r="E132" s="37" t="s">
        <v>850</v>
      </c>
    </row>
    <row r="133" spans="1:5" ht="51">
      <c r="A133" t="s">
        <v>53</v>
      </c>
      <c r="E133" s="35" t="s">
        <v>159</v>
      </c>
    </row>
    <row r="134" spans="1:16" ht="12.75">
      <c r="A134" s="25" t="s">
        <v>45</v>
      </c>
      <c s="29" t="s">
        <v>189</v>
      </c>
      <c s="29" t="s">
        <v>483</v>
      </c>
      <c s="25" t="s">
        <v>47</v>
      </c>
      <c s="30" t="s">
        <v>484</v>
      </c>
      <c s="31" t="s">
        <v>152</v>
      </c>
      <c s="32">
        <v>97.2</v>
      </c>
      <c s="33">
        <v>0</v>
      </c>
      <c s="33">
        <f>ROUND(ROUND(H134,2)*ROUND(G134,3),2)</f>
      </c>
      <c r="O134">
        <f>(I134*21)/100</f>
      </c>
      <c t="s">
        <v>23</v>
      </c>
    </row>
    <row r="135" spans="1:5" ht="12.75">
      <c r="A135" s="34" t="s">
        <v>50</v>
      </c>
      <c r="E135" s="35" t="s">
        <v>47</v>
      </c>
    </row>
    <row r="136" spans="1:5" ht="12.75">
      <c r="A136" s="36" t="s">
        <v>51</v>
      </c>
      <c r="E136" s="37" t="s">
        <v>851</v>
      </c>
    </row>
    <row r="137" spans="1:5" ht="63.75">
      <c r="A137" t="s">
        <v>53</v>
      </c>
      <c r="E137" s="35" t="s">
        <v>164</v>
      </c>
    </row>
    <row r="138" spans="1:16" ht="12.75">
      <c r="A138" s="25" t="s">
        <v>45</v>
      </c>
      <c s="29" t="s">
        <v>194</v>
      </c>
      <c s="29" t="s">
        <v>852</v>
      </c>
      <c s="25" t="s">
        <v>47</v>
      </c>
      <c s="30" t="s">
        <v>853</v>
      </c>
      <c s="31" t="s">
        <v>152</v>
      </c>
      <c s="32">
        <v>22.5</v>
      </c>
      <c s="33">
        <v>0</v>
      </c>
      <c s="33">
        <f>ROUND(ROUND(H138,2)*ROUND(G138,3),2)</f>
      </c>
      <c r="O138">
        <f>(I138*21)/100</f>
      </c>
      <c t="s">
        <v>23</v>
      </c>
    </row>
    <row r="139" spans="1:5" ht="12.75">
      <c r="A139" s="34" t="s">
        <v>50</v>
      </c>
      <c r="E139" s="35" t="s">
        <v>47</v>
      </c>
    </row>
    <row r="140" spans="1:5" ht="12.75">
      <c r="A140" s="36" t="s">
        <v>51</v>
      </c>
      <c r="E140" s="37" t="s">
        <v>854</v>
      </c>
    </row>
    <row r="141" spans="1:5" ht="63.75">
      <c r="A141" t="s">
        <v>53</v>
      </c>
      <c r="E141" s="35" t="s">
        <v>855</v>
      </c>
    </row>
    <row r="142" spans="1:16" ht="12.75">
      <c r="A142" s="25" t="s">
        <v>45</v>
      </c>
      <c s="29" t="s">
        <v>198</v>
      </c>
      <c s="29" t="s">
        <v>166</v>
      </c>
      <c s="25" t="s">
        <v>47</v>
      </c>
      <c s="30" t="s">
        <v>167</v>
      </c>
      <c s="31" t="s">
        <v>152</v>
      </c>
      <c s="32">
        <v>119.7</v>
      </c>
      <c s="33">
        <v>0</v>
      </c>
      <c s="33">
        <f>ROUND(ROUND(H142,2)*ROUND(G142,3),2)</f>
      </c>
      <c r="O142">
        <f>(I142*21)/100</f>
      </c>
      <c t="s">
        <v>23</v>
      </c>
    </row>
    <row r="143" spans="1:5" ht="12.75">
      <c r="A143" s="34" t="s">
        <v>50</v>
      </c>
      <c r="E143" s="35" t="s">
        <v>47</v>
      </c>
    </row>
    <row r="144" spans="1:5" ht="51">
      <c r="A144" s="36" t="s">
        <v>51</v>
      </c>
      <c r="E144" s="37" t="s">
        <v>856</v>
      </c>
    </row>
    <row r="145" spans="1:5" ht="63.75">
      <c r="A145" t="s">
        <v>53</v>
      </c>
      <c r="E145" s="35" t="s">
        <v>168</v>
      </c>
    </row>
    <row r="146" spans="1:16" ht="12.75">
      <c r="A146" s="25" t="s">
        <v>45</v>
      </c>
      <c s="29" t="s">
        <v>202</v>
      </c>
      <c s="29" t="s">
        <v>170</v>
      </c>
      <c s="25" t="s">
        <v>47</v>
      </c>
      <c s="30" t="s">
        <v>171</v>
      </c>
      <c s="31" t="s">
        <v>152</v>
      </c>
      <c s="32">
        <v>119.7</v>
      </c>
      <c s="33">
        <v>0</v>
      </c>
      <c s="33">
        <f>ROUND(ROUND(H146,2)*ROUND(G146,3),2)</f>
      </c>
      <c r="O146">
        <f>(I146*21)/100</f>
      </c>
      <c t="s">
        <v>23</v>
      </c>
    </row>
    <row r="147" spans="1:5" ht="12.75">
      <c r="A147" s="34" t="s">
        <v>50</v>
      </c>
      <c r="E147" s="35" t="s">
        <v>47</v>
      </c>
    </row>
    <row r="148" spans="1:5" ht="51">
      <c r="A148" s="36" t="s">
        <v>51</v>
      </c>
      <c r="E148" s="37" t="s">
        <v>856</v>
      </c>
    </row>
    <row r="149" spans="1:5" ht="76.5">
      <c r="A149" t="s">
        <v>53</v>
      </c>
      <c r="E149" s="35" t="s">
        <v>173</v>
      </c>
    </row>
    <row r="150" spans="1:18" ht="12.75" customHeight="1">
      <c r="A150" s="6" t="s">
        <v>43</v>
      </c>
      <c s="6"/>
      <c s="39" t="s">
        <v>23</v>
      </c>
      <c s="6"/>
      <c s="27" t="s">
        <v>490</v>
      </c>
      <c s="6"/>
      <c s="6"/>
      <c s="6"/>
      <c s="40">
        <f>0+Q150</f>
      </c>
      <c r="O150">
        <f>0+R150</f>
      </c>
      <c r="Q150">
        <f>0+I151+I155+I159+I163+I167+I171+I175+I179+I183+I187+I191</f>
      </c>
      <c>
        <f>0+O151+O155+O159+O163+O167+O171+O175+O179+O183+O187+O191</f>
      </c>
    </row>
    <row r="151" spans="1:16" ht="12.75">
      <c r="A151" s="25" t="s">
        <v>45</v>
      </c>
      <c s="29" t="s">
        <v>207</v>
      </c>
      <c s="29" t="s">
        <v>857</v>
      </c>
      <c s="25" t="s">
        <v>47</v>
      </c>
      <c s="30" t="s">
        <v>858</v>
      </c>
      <c s="31" t="s">
        <v>110</v>
      </c>
      <c s="32">
        <v>17</v>
      </c>
      <c s="33">
        <v>0</v>
      </c>
      <c s="33">
        <f>ROUND(ROUND(H151,2)*ROUND(G151,3),2)</f>
      </c>
      <c r="O151">
        <f>(I151*21)/100</f>
      </c>
      <c t="s">
        <v>23</v>
      </c>
    </row>
    <row r="152" spans="1:5" ht="12.75">
      <c r="A152" s="34" t="s">
        <v>50</v>
      </c>
      <c r="E152" s="35" t="s">
        <v>47</v>
      </c>
    </row>
    <row r="153" spans="1:5" ht="51">
      <c r="A153" s="36" t="s">
        <v>51</v>
      </c>
      <c r="E153" s="37" t="s">
        <v>859</v>
      </c>
    </row>
    <row r="154" spans="1:5" ht="191.25">
      <c r="A154" t="s">
        <v>53</v>
      </c>
      <c r="E154" s="35" t="s">
        <v>860</v>
      </c>
    </row>
    <row r="155" spans="1:16" ht="12.75">
      <c r="A155" s="25" t="s">
        <v>45</v>
      </c>
      <c s="29" t="s">
        <v>211</v>
      </c>
      <c s="29" t="s">
        <v>491</v>
      </c>
      <c s="25" t="s">
        <v>47</v>
      </c>
      <c s="30" t="s">
        <v>492</v>
      </c>
      <c s="31" t="s">
        <v>49</v>
      </c>
      <c s="32">
        <v>0.157</v>
      </c>
      <c s="33">
        <v>0</v>
      </c>
      <c s="33">
        <f>ROUND(ROUND(H155,2)*ROUND(G155,3),2)</f>
      </c>
      <c r="O155">
        <f>(I155*21)/100</f>
      </c>
      <c t="s">
        <v>23</v>
      </c>
    </row>
    <row r="156" spans="1:5" ht="12.75">
      <c r="A156" s="34" t="s">
        <v>50</v>
      </c>
      <c r="E156" s="35" t="s">
        <v>47</v>
      </c>
    </row>
    <row r="157" spans="1:5" ht="25.5">
      <c r="A157" s="36" t="s">
        <v>51</v>
      </c>
      <c r="E157" s="37" t="s">
        <v>861</v>
      </c>
    </row>
    <row r="158" spans="1:5" ht="76.5">
      <c r="A158" t="s">
        <v>53</v>
      </c>
      <c r="E158" s="35" t="s">
        <v>494</v>
      </c>
    </row>
    <row r="159" spans="1:16" ht="12.75">
      <c r="A159" s="25" t="s">
        <v>45</v>
      </c>
      <c s="29" t="s">
        <v>215</v>
      </c>
      <c s="29" t="s">
        <v>862</v>
      </c>
      <c s="25" t="s">
        <v>47</v>
      </c>
      <c s="30" t="s">
        <v>863</v>
      </c>
      <c s="31" t="s">
        <v>57</v>
      </c>
      <c s="32">
        <v>2.426</v>
      </c>
      <c s="33">
        <v>0</v>
      </c>
      <c s="33">
        <f>ROUND(ROUND(H159,2)*ROUND(G159,3),2)</f>
      </c>
      <c r="O159">
        <f>(I159*21)/100</f>
      </c>
      <c t="s">
        <v>23</v>
      </c>
    </row>
    <row r="160" spans="1:5" ht="12.75">
      <c r="A160" s="34" t="s">
        <v>50</v>
      </c>
      <c r="E160" s="35" t="s">
        <v>47</v>
      </c>
    </row>
    <row r="161" spans="1:5" ht="76.5">
      <c r="A161" s="36" t="s">
        <v>51</v>
      </c>
      <c r="E161" s="37" t="s">
        <v>864</v>
      </c>
    </row>
    <row r="162" spans="1:5" ht="102">
      <c r="A162" t="s">
        <v>53</v>
      </c>
      <c r="E162" s="35" t="s">
        <v>865</v>
      </c>
    </row>
    <row r="163" spans="1:16" ht="12.75">
      <c r="A163" s="25" t="s">
        <v>45</v>
      </c>
      <c s="29" t="s">
        <v>221</v>
      </c>
      <c s="29" t="s">
        <v>499</v>
      </c>
      <c s="25" t="s">
        <v>47</v>
      </c>
      <c s="30" t="s">
        <v>500</v>
      </c>
      <c s="31" t="s">
        <v>152</v>
      </c>
      <c s="32">
        <v>19</v>
      </c>
      <c s="33">
        <v>0</v>
      </c>
      <c s="33">
        <f>ROUND(ROUND(H163,2)*ROUND(G163,3),2)</f>
      </c>
      <c r="O163">
        <f>(I163*21)/100</f>
      </c>
      <c t="s">
        <v>23</v>
      </c>
    </row>
    <row r="164" spans="1:5" ht="12.75">
      <c r="A164" s="34" t="s">
        <v>50</v>
      </c>
      <c r="E164" s="35" t="s">
        <v>47</v>
      </c>
    </row>
    <row r="165" spans="1:5" ht="76.5">
      <c r="A165" s="36" t="s">
        <v>51</v>
      </c>
      <c r="E165" s="37" t="s">
        <v>866</v>
      </c>
    </row>
    <row r="166" spans="1:5" ht="76.5">
      <c r="A166" t="s">
        <v>53</v>
      </c>
      <c r="E166" s="35" t="s">
        <v>502</v>
      </c>
    </row>
    <row r="167" spans="1:16" ht="12.75">
      <c r="A167" s="25" t="s">
        <v>45</v>
      </c>
      <c s="29" t="s">
        <v>226</v>
      </c>
      <c s="29" t="s">
        <v>867</v>
      </c>
      <c s="25" t="s">
        <v>47</v>
      </c>
      <c s="30" t="s">
        <v>868</v>
      </c>
      <c s="31" t="s">
        <v>110</v>
      </c>
      <c s="32">
        <v>192</v>
      </c>
      <c s="33">
        <v>0</v>
      </c>
      <c s="33">
        <f>ROUND(ROUND(H167,2)*ROUND(G167,3),2)</f>
      </c>
      <c r="O167">
        <f>(I167*21)/100</f>
      </c>
      <c t="s">
        <v>23</v>
      </c>
    </row>
    <row r="168" spans="1:5" ht="12.75">
      <c r="A168" s="34" t="s">
        <v>50</v>
      </c>
      <c r="E168" s="35" t="s">
        <v>47</v>
      </c>
    </row>
    <row r="169" spans="1:5" ht="114.75">
      <c r="A169" s="36" t="s">
        <v>51</v>
      </c>
      <c r="E169" s="37" t="s">
        <v>869</v>
      </c>
    </row>
    <row r="170" spans="1:5" ht="102">
      <c r="A170" t="s">
        <v>53</v>
      </c>
      <c r="E170" s="35" t="s">
        <v>870</v>
      </c>
    </row>
    <row r="171" spans="1:16" ht="12.75">
      <c r="A171" s="25" t="s">
        <v>45</v>
      </c>
      <c s="29" t="s">
        <v>230</v>
      </c>
      <c s="29" t="s">
        <v>871</v>
      </c>
      <c s="25" t="s">
        <v>47</v>
      </c>
      <c s="30" t="s">
        <v>872</v>
      </c>
      <c s="31" t="s">
        <v>110</v>
      </c>
      <c s="32">
        <v>192</v>
      </c>
      <c s="33">
        <v>0</v>
      </c>
      <c s="33">
        <f>ROUND(ROUND(H171,2)*ROUND(G171,3),2)</f>
      </c>
      <c r="O171">
        <f>(I171*21)/100</f>
      </c>
      <c t="s">
        <v>23</v>
      </c>
    </row>
    <row r="172" spans="1:5" ht="12.75">
      <c r="A172" s="34" t="s">
        <v>50</v>
      </c>
      <c r="E172" s="35" t="s">
        <v>47</v>
      </c>
    </row>
    <row r="173" spans="1:5" ht="165.75">
      <c r="A173" s="36" t="s">
        <v>51</v>
      </c>
      <c r="E173" s="37" t="s">
        <v>873</v>
      </c>
    </row>
    <row r="174" spans="1:5" ht="89.25">
      <c r="A174" t="s">
        <v>53</v>
      </c>
      <c r="E174" s="35" t="s">
        <v>506</v>
      </c>
    </row>
    <row r="175" spans="1:16" ht="12.75">
      <c r="A175" s="25" t="s">
        <v>45</v>
      </c>
      <c s="29" t="s">
        <v>234</v>
      </c>
      <c s="29" t="s">
        <v>507</v>
      </c>
      <c s="25" t="s">
        <v>47</v>
      </c>
      <c s="30" t="s">
        <v>508</v>
      </c>
      <c s="31" t="s">
        <v>110</v>
      </c>
      <c s="32">
        <v>72</v>
      </c>
      <c s="33">
        <v>0</v>
      </c>
      <c s="33">
        <f>ROUND(ROUND(H175,2)*ROUND(G175,3),2)</f>
      </c>
      <c r="O175">
        <f>(I175*21)/100</f>
      </c>
      <c t="s">
        <v>23</v>
      </c>
    </row>
    <row r="176" spans="1:5" ht="12.75">
      <c r="A176" s="34" t="s">
        <v>50</v>
      </c>
      <c r="E176" s="35" t="s">
        <v>47</v>
      </c>
    </row>
    <row r="177" spans="1:5" ht="114.75">
      <c r="A177" s="36" t="s">
        <v>51</v>
      </c>
      <c r="E177" s="37" t="s">
        <v>874</v>
      </c>
    </row>
    <row r="178" spans="1:5" ht="89.25">
      <c r="A178" t="s">
        <v>53</v>
      </c>
      <c r="E178" s="35" t="s">
        <v>506</v>
      </c>
    </row>
    <row r="179" spans="1:16" ht="12.75">
      <c r="A179" s="25" t="s">
        <v>45</v>
      </c>
      <c s="29" t="s">
        <v>240</v>
      </c>
      <c s="29" t="s">
        <v>510</v>
      </c>
      <c s="25" t="s">
        <v>47</v>
      </c>
      <c s="30" t="s">
        <v>511</v>
      </c>
      <c s="31" t="s">
        <v>49</v>
      </c>
      <c s="32">
        <v>17.772</v>
      </c>
      <c s="33">
        <v>0</v>
      </c>
      <c s="33">
        <f>ROUND(ROUND(H179,2)*ROUND(G179,3),2)</f>
      </c>
      <c r="O179">
        <f>(I179*21)/100</f>
      </c>
      <c t="s">
        <v>23</v>
      </c>
    </row>
    <row r="180" spans="1:5" ht="12.75">
      <c r="A180" s="34" t="s">
        <v>50</v>
      </c>
      <c r="E180" s="35" t="s">
        <v>47</v>
      </c>
    </row>
    <row r="181" spans="1:5" ht="63.75">
      <c r="A181" s="36" t="s">
        <v>51</v>
      </c>
      <c r="E181" s="37" t="s">
        <v>875</v>
      </c>
    </row>
    <row r="182" spans="1:5" ht="395.25">
      <c r="A182" t="s">
        <v>53</v>
      </c>
      <c r="E182" s="35" t="s">
        <v>513</v>
      </c>
    </row>
    <row r="183" spans="1:16" ht="12.75">
      <c r="A183" s="25" t="s">
        <v>45</v>
      </c>
      <c s="29" t="s">
        <v>247</v>
      </c>
      <c s="29" t="s">
        <v>514</v>
      </c>
      <c s="25" t="s">
        <v>47</v>
      </c>
      <c s="30" t="s">
        <v>515</v>
      </c>
      <c s="31" t="s">
        <v>57</v>
      </c>
      <c s="32">
        <v>3.554</v>
      </c>
      <c s="33">
        <v>0</v>
      </c>
      <c s="33">
        <f>ROUND(ROUND(H183,2)*ROUND(G183,3),2)</f>
      </c>
      <c r="O183">
        <f>(I183*21)/100</f>
      </c>
      <c t="s">
        <v>23</v>
      </c>
    </row>
    <row r="184" spans="1:5" ht="12.75">
      <c r="A184" s="34" t="s">
        <v>50</v>
      </c>
      <c r="E184" s="35" t="s">
        <v>47</v>
      </c>
    </row>
    <row r="185" spans="1:5" ht="51">
      <c r="A185" s="36" t="s">
        <v>51</v>
      </c>
      <c r="E185" s="37" t="s">
        <v>876</v>
      </c>
    </row>
    <row r="186" spans="1:5" ht="306">
      <c r="A186" t="s">
        <v>53</v>
      </c>
      <c r="E186" s="35" t="s">
        <v>517</v>
      </c>
    </row>
    <row r="187" spans="1:16" ht="12.75">
      <c r="A187" s="25" t="s">
        <v>45</v>
      </c>
      <c s="29" t="s">
        <v>252</v>
      </c>
      <c s="29" t="s">
        <v>525</v>
      </c>
      <c s="25" t="s">
        <v>47</v>
      </c>
      <c s="30" t="s">
        <v>526</v>
      </c>
      <c s="31" t="s">
        <v>152</v>
      </c>
      <c s="32">
        <v>142.4</v>
      </c>
      <c s="33">
        <v>0</v>
      </c>
      <c s="33">
        <f>ROUND(ROUND(H187,2)*ROUND(G187,3),2)</f>
      </c>
      <c r="O187">
        <f>(I187*21)/100</f>
      </c>
      <c t="s">
        <v>23</v>
      </c>
    </row>
    <row r="188" spans="1:5" ht="12.75">
      <c r="A188" s="34" t="s">
        <v>50</v>
      </c>
      <c r="E188" s="35" t="s">
        <v>47</v>
      </c>
    </row>
    <row r="189" spans="1:5" ht="51">
      <c r="A189" s="36" t="s">
        <v>51</v>
      </c>
      <c r="E189" s="37" t="s">
        <v>877</v>
      </c>
    </row>
    <row r="190" spans="1:5" ht="153">
      <c r="A190" t="s">
        <v>53</v>
      </c>
      <c r="E190" s="35" t="s">
        <v>528</v>
      </c>
    </row>
    <row r="191" spans="1:16" ht="12.75">
      <c r="A191" s="25" t="s">
        <v>45</v>
      </c>
      <c s="29" t="s">
        <v>256</v>
      </c>
      <c s="29" t="s">
        <v>529</v>
      </c>
      <c s="25" t="s">
        <v>47</v>
      </c>
      <c s="30" t="s">
        <v>530</v>
      </c>
      <c s="31" t="s">
        <v>152</v>
      </c>
      <c s="32">
        <v>71.2</v>
      </c>
      <c s="33">
        <v>0</v>
      </c>
      <c s="33">
        <f>ROUND(ROUND(H191,2)*ROUND(G191,3),2)</f>
      </c>
      <c r="O191">
        <f>(I191*21)/100</f>
      </c>
      <c t="s">
        <v>23</v>
      </c>
    </row>
    <row r="192" spans="1:5" ht="12.75">
      <c r="A192" s="34" t="s">
        <v>50</v>
      </c>
      <c r="E192" s="35" t="s">
        <v>47</v>
      </c>
    </row>
    <row r="193" spans="1:5" ht="51">
      <c r="A193" s="36" t="s">
        <v>51</v>
      </c>
      <c r="E193" s="37" t="s">
        <v>878</v>
      </c>
    </row>
    <row r="194" spans="1:5" ht="153">
      <c r="A194" t="s">
        <v>53</v>
      </c>
      <c r="E194" s="35" t="s">
        <v>532</v>
      </c>
    </row>
    <row r="195" spans="1:18" ht="12.75" customHeight="1">
      <c r="A195" s="6" t="s">
        <v>43</v>
      </c>
      <c s="6"/>
      <c s="39" t="s">
        <v>22</v>
      </c>
      <c s="6"/>
      <c s="27" t="s">
        <v>375</v>
      </c>
      <c s="6"/>
      <c s="6"/>
      <c s="6"/>
      <c s="40">
        <f>0+Q195</f>
      </c>
      <c r="O195">
        <f>0+R195</f>
      </c>
      <c r="Q195">
        <f>0+I196+I200+I204+I208+I212</f>
      </c>
      <c>
        <f>0+O196+O200+O204+O208+O212</f>
      </c>
    </row>
    <row r="196" spans="1:16" ht="12.75">
      <c r="A196" s="25" t="s">
        <v>45</v>
      </c>
      <c s="29" t="s">
        <v>262</v>
      </c>
      <c s="29" t="s">
        <v>533</v>
      </c>
      <c s="25" t="s">
        <v>47</v>
      </c>
      <c s="30" t="s">
        <v>534</v>
      </c>
      <c s="31" t="s">
        <v>535</v>
      </c>
      <c s="32">
        <v>216</v>
      </c>
      <c s="33">
        <v>0</v>
      </c>
      <c s="33">
        <f>ROUND(ROUND(H196,2)*ROUND(G196,3),2)</f>
      </c>
      <c r="O196">
        <f>(I196*21)/100</f>
      </c>
      <c t="s">
        <v>23</v>
      </c>
    </row>
    <row r="197" spans="1:5" ht="12.75">
      <c r="A197" s="34" t="s">
        <v>50</v>
      </c>
      <c r="E197" s="35" t="s">
        <v>47</v>
      </c>
    </row>
    <row r="198" spans="1:5" ht="63.75">
      <c r="A198" s="36" t="s">
        <v>51</v>
      </c>
      <c r="E198" s="37" t="s">
        <v>879</v>
      </c>
    </row>
    <row r="199" spans="1:5" ht="63.75">
      <c r="A199" t="s">
        <v>53</v>
      </c>
      <c r="E199" s="35" t="s">
        <v>537</v>
      </c>
    </row>
    <row r="200" spans="1:16" ht="12.75">
      <c r="A200" s="25" t="s">
        <v>45</v>
      </c>
      <c s="29" t="s">
        <v>267</v>
      </c>
      <c s="29" t="s">
        <v>538</v>
      </c>
      <c s="25" t="s">
        <v>47</v>
      </c>
      <c s="30" t="s">
        <v>539</v>
      </c>
      <c s="31" t="s">
        <v>49</v>
      </c>
      <c s="32">
        <v>7.275</v>
      </c>
      <c s="33">
        <v>0</v>
      </c>
      <c s="33">
        <f>ROUND(ROUND(H200,2)*ROUND(G200,3),2)</f>
      </c>
      <c r="O200">
        <f>(I200*21)/100</f>
      </c>
      <c t="s">
        <v>23</v>
      </c>
    </row>
    <row r="201" spans="1:5" ht="12.75">
      <c r="A201" s="34" t="s">
        <v>50</v>
      </c>
      <c r="E201" s="35" t="s">
        <v>47</v>
      </c>
    </row>
    <row r="202" spans="1:5" ht="63.75">
      <c r="A202" s="36" t="s">
        <v>51</v>
      </c>
      <c r="E202" s="37" t="s">
        <v>880</v>
      </c>
    </row>
    <row r="203" spans="1:5" ht="395.25">
      <c r="A203" t="s">
        <v>53</v>
      </c>
      <c r="E203" s="35" t="s">
        <v>513</v>
      </c>
    </row>
    <row r="204" spans="1:16" ht="12.75">
      <c r="A204" s="25" t="s">
        <v>45</v>
      </c>
      <c s="29" t="s">
        <v>272</v>
      </c>
      <c s="29" t="s">
        <v>541</v>
      </c>
      <c s="25" t="s">
        <v>47</v>
      </c>
      <c s="30" t="s">
        <v>542</v>
      </c>
      <c s="31" t="s">
        <v>57</v>
      </c>
      <c s="32">
        <v>1.2</v>
      </c>
      <c s="33">
        <v>0</v>
      </c>
      <c s="33">
        <f>ROUND(ROUND(H204,2)*ROUND(G204,3),2)</f>
      </c>
      <c r="O204">
        <f>(I204*21)/100</f>
      </c>
      <c t="s">
        <v>23</v>
      </c>
    </row>
    <row r="205" spans="1:5" ht="12.75">
      <c r="A205" s="34" t="s">
        <v>50</v>
      </c>
      <c r="E205" s="35" t="s">
        <v>47</v>
      </c>
    </row>
    <row r="206" spans="1:5" ht="25.5">
      <c r="A206" s="36" t="s">
        <v>51</v>
      </c>
      <c r="E206" s="37" t="s">
        <v>881</v>
      </c>
    </row>
    <row r="207" spans="1:5" ht="293.25">
      <c r="A207" t="s">
        <v>53</v>
      </c>
      <c r="E207" s="35" t="s">
        <v>544</v>
      </c>
    </row>
    <row r="208" spans="1:16" ht="12.75">
      <c r="A208" s="25" t="s">
        <v>45</v>
      </c>
      <c s="29" t="s">
        <v>277</v>
      </c>
      <c s="29" t="s">
        <v>545</v>
      </c>
      <c s="25" t="s">
        <v>47</v>
      </c>
      <c s="30" t="s">
        <v>546</v>
      </c>
      <c s="31" t="s">
        <v>49</v>
      </c>
      <c s="32">
        <v>19.106</v>
      </c>
      <c s="33">
        <v>0</v>
      </c>
      <c s="33">
        <f>ROUND(ROUND(H208,2)*ROUND(G208,3),2)</f>
      </c>
      <c r="O208">
        <f>(I208*21)/100</f>
      </c>
      <c t="s">
        <v>23</v>
      </c>
    </row>
    <row r="209" spans="1:5" ht="12.75">
      <c r="A209" s="34" t="s">
        <v>50</v>
      </c>
      <c r="E209" s="35" t="s">
        <v>47</v>
      </c>
    </row>
    <row r="210" spans="1:5" ht="76.5">
      <c r="A210" s="36" t="s">
        <v>51</v>
      </c>
      <c r="E210" s="37" t="s">
        <v>882</v>
      </c>
    </row>
    <row r="211" spans="1:5" ht="395.25">
      <c r="A211" t="s">
        <v>53</v>
      </c>
      <c r="E211" s="35" t="s">
        <v>513</v>
      </c>
    </row>
    <row r="212" spans="1:16" ht="12.75">
      <c r="A212" s="25" t="s">
        <v>45</v>
      </c>
      <c s="29" t="s">
        <v>281</v>
      </c>
      <c s="29" t="s">
        <v>548</v>
      </c>
      <c s="25" t="s">
        <v>47</v>
      </c>
      <c s="30" t="s">
        <v>549</v>
      </c>
      <c s="31" t="s">
        <v>57</v>
      </c>
      <c s="32">
        <v>4.009</v>
      </c>
      <c s="33">
        <v>0</v>
      </c>
      <c s="33">
        <f>ROUND(ROUND(H212,2)*ROUND(G212,3),2)</f>
      </c>
      <c r="O212">
        <f>(I212*21)/100</f>
      </c>
      <c t="s">
        <v>23</v>
      </c>
    </row>
    <row r="213" spans="1:5" ht="12.75">
      <c r="A213" s="34" t="s">
        <v>50</v>
      </c>
      <c r="E213" s="35" t="s">
        <v>47</v>
      </c>
    </row>
    <row r="214" spans="1:5" ht="38.25">
      <c r="A214" s="36" t="s">
        <v>51</v>
      </c>
      <c r="E214" s="37" t="s">
        <v>883</v>
      </c>
    </row>
    <row r="215" spans="1:5" ht="293.25">
      <c r="A215" t="s">
        <v>53</v>
      </c>
      <c r="E215" s="35" t="s">
        <v>544</v>
      </c>
    </row>
    <row r="216" spans="1:18" ht="12.75" customHeight="1">
      <c r="A216" s="6" t="s">
        <v>43</v>
      </c>
      <c s="6"/>
      <c s="39" t="s">
        <v>33</v>
      </c>
      <c s="6"/>
      <c s="27" t="s">
        <v>380</v>
      </c>
      <c s="6"/>
      <c s="6"/>
      <c s="6"/>
      <c s="40">
        <f>0+Q216</f>
      </c>
      <c r="O216">
        <f>0+R216</f>
      </c>
      <c r="Q216">
        <f>0+I217+I221+I225+I229+I233+I237+I241+I245+I249+I253+I257+I261</f>
      </c>
      <c>
        <f>0+O217+O221+O225+O229+O233+O237+O241+O245+O249+O253+O257+O261</f>
      </c>
    </row>
    <row r="217" spans="1:16" ht="12.75">
      <c r="A217" s="25" t="s">
        <v>45</v>
      </c>
      <c s="29" t="s">
        <v>286</v>
      </c>
      <c s="29" t="s">
        <v>884</v>
      </c>
      <c s="25" t="s">
        <v>47</v>
      </c>
      <c s="30" t="s">
        <v>885</v>
      </c>
      <c s="31" t="s">
        <v>49</v>
      </c>
      <c s="32">
        <v>3.108</v>
      </c>
      <c s="33">
        <v>0</v>
      </c>
      <c s="33">
        <f>ROUND(ROUND(H217,2)*ROUND(G217,3),2)</f>
      </c>
      <c r="O217">
        <f>(I217*21)/100</f>
      </c>
      <c t="s">
        <v>23</v>
      </c>
    </row>
    <row r="218" spans="1:5" ht="12.75">
      <c r="A218" s="34" t="s">
        <v>50</v>
      </c>
      <c r="E218" s="35" t="s">
        <v>47</v>
      </c>
    </row>
    <row r="219" spans="1:5" ht="63.75">
      <c r="A219" s="36" t="s">
        <v>51</v>
      </c>
      <c r="E219" s="37" t="s">
        <v>886</v>
      </c>
    </row>
    <row r="220" spans="1:5" ht="395.25">
      <c r="A220" t="s">
        <v>53</v>
      </c>
      <c r="E220" s="35" t="s">
        <v>558</v>
      </c>
    </row>
    <row r="221" spans="1:16" ht="12.75">
      <c r="A221" s="25" t="s">
        <v>45</v>
      </c>
      <c s="29" t="s">
        <v>291</v>
      </c>
      <c s="29" t="s">
        <v>559</v>
      </c>
      <c s="25" t="s">
        <v>307</v>
      </c>
      <c s="30" t="s">
        <v>560</v>
      </c>
      <c s="31" t="s">
        <v>49</v>
      </c>
      <c s="32">
        <v>28.498</v>
      </c>
      <c s="33">
        <v>0</v>
      </c>
      <c s="33">
        <f>ROUND(ROUND(H221,2)*ROUND(G221,3),2)</f>
      </c>
      <c r="O221">
        <f>(I221*21)/100</f>
      </c>
      <c t="s">
        <v>23</v>
      </c>
    </row>
    <row r="222" spans="1:5" ht="12.75">
      <c r="A222" s="34" t="s">
        <v>50</v>
      </c>
      <c r="E222" s="35" t="s">
        <v>47</v>
      </c>
    </row>
    <row r="223" spans="1:5" ht="63.75">
      <c r="A223" s="36" t="s">
        <v>51</v>
      </c>
      <c r="E223" s="37" t="s">
        <v>887</v>
      </c>
    </row>
    <row r="224" spans="1:5" ht="395.25">
      <c r="A224" t="s">
        <v>53</v>
      </c>
      <c r="E224" s="35" t="s">
        <v>513</v>
      </c>
    </row>
    <row r="225" spans="1:16" ht="12.75">
      <c r="A225" s="25" t="s">
        <v>45</v>
      </c>
      <c s="29" t="s">
        <v>438</v>
      </c>
      <c s="29" t="s">
        <v>562</v>
      </c>
      <c s="25" t="s">
        <v>47</v>
      </c>
      <c s="30" t="s">
        <v>563</v>
      </c>
      <c s="31" t="s">
        <v>57</v>
      </c>
      <c s="32">
        <v>5.703</v>
      </c>
      <c s="33">
        <v>0</v>
      </c>
      <c s="33">
        <f>ROUND(ROUND(H225,2)*ROUND(G225,3),2)</f>
      </c>
      <c r="O225">
        <f>(I225*21)/100</f>
      </c>
      <c t="s">
        <v>23</v>
      </c>
    </row>
    <row r="226" spans="1:5" ht="12.75">
      <c r="A226" s="34" t="s">
        <v>50</v>
      </c>
      <c r="E226" s="35" t="s">
        <v>47</v>
      </c>
    </row>
    <row r="227" spans="1:5" ht="76.5">
      <c r="A227" s="36" t="s">
        <v>51</v>
      </c>
      <c r="E227" s="37" t="s">
        <v>888</v>
      </c>
    </row>
    <row r="228" spans="1:5" ht="293.25">
      <c r="A228" t="s">
        <v>53</v>
      </c>
      <c r="E228" s="35" t="s">
        <v>544</v>
      </c>
    </row>
    <row r="229" spans="1:16" ht="12.75">
      <c r="A229" s="25" t="s">
        <v>45</v>
      </c>
      <c s="29" t="s">
        <v>440</v>
      </c>
      <c s="29" t="s">
        <v>889</v>
      </c>
      <c s="25" t="s">
        <v>47</v>
      </c>
      <c s="30" t="s">
        <v>890</v>
      </c>
      <c s="31" t="s">
        <v>49</v>
      </c>
      <c s="32">
        <v>9.384</v>
      </c>
      <c s="33">
        <v>0</v>
      </c>
      <c s="33">
        <f>ROUND(ROUND(H229,2)*ROUND(G229,3),2)</f>
      </c>
      <c r="O229">
        <f>(I229*21)/100</f>
      </c>
      <c t="s">
        <v>23</v>
      </c>
    </row>
    <row r="230" spans="1:5" ht="12.75">
      <c r="A230" s="34" t="s">
        <v>50</v>
      </c>
      <c r="E230" s="35" t="s">
        <v>47</v>
      </c>
    </row>
    <row r="231" spans="1:5" ht="89.25">
      <c r="A231" s="36" t="s">
        <v>51</v>
      </c>
      <c r="E231" s="37" t="s">
        <v>891</v>
      </c>
    </row>
    <row r="232" spans="1:5" ht="395.25">
      <c r="A232" t="s">
        <v>53</v>
      </c>
      <c r="E232" s="35" t="s">
        <v>558</v>
      </c>
    </row>
    <row r="233" spans="1:16" ht="12.75">
      <c r="A233" s="25" t="s">
        <v>45</v>
      </c>
      <c s="29" t="s">
        <v>565</v>
      </c>
      <c s="29" t="s">
        <v>892</v>
      </c>
      <c s="25" t="s">
        <v>47</v>
      </c>
      <c s="30" t="s">
        <v>893</v>
      </c>
      <c s="31" t="s">
        <v>49</v>
      </c>
      <c s="32">
        <v>30.501</v>
      </c>
      <c s="33">
        <v>0</v>
      </c>
      <c s="33">
        <f>ROUND(ROUND(H233,2)*ROUND(G233,3),2)</f>
      </c>
      <c r="O233">
        <f>(I233*21)/100</f>
      </c>
      <c t="s">
        <v>23</v>
      </c>
    </row>
    <row r="234" spans="1:5" ht="12.75">
      <c r="A234" s="34" t="s">
        <v>50</v>
      </c>
      <c r="E234" s="35" t="s">
        <v>47</v>
      </c>
    </row>
    <row r="235" spans="1:5" ht="51">
      <c r="A235" s="36" t="s">
        <v>51</v>
      </c>
      <c r="E235" s="37" t="s">
        <v>894</v>
      </c>
    </row>
    <row r="236" spans="1:5" ht="395.25">
      <c r="A236" t="s">
        <v>53</v>
      </c>
      <c r="E236" s="35" t="s">
        <v>558</v>
      </c>
    </row>
    <row r="237" spans="1:16" ht="12.75">
      <c r="A237" s="25" t="s">
        <v>45</v>
      </c>
      <c s="29" t="s">
        <v>569</v>
      </c>
      <c s="29" t="s">
        <v>570</v>
      </c>
      <c s="25" t="s">
        <v>47</v>
      </c>
      <c s="30" t="s">
        <v>571</v>
      </c>
      <c s="31" t="s">
        <v>49</v>
      </c>
      <c s="32">
        <v>26.532</v>
      </c>
      <c s="33">
        <v>0</v>
      </c>
      <c s="33">
        <f>ROUND(ROUND(H237,2)*ROUND(G237,3),2)</f>
      </c>
      <c r="O237">
        <f>(I237*21)/100</f>
      </c>
      <c t="s">
        <v>23</v>
      </c>
    </row>
    <row r="238" spans="1:5" ht="12.75">
      <c r="A238" s="34" t="s">
        <v>50</v>
      </c>
      <c r="E238" s="35" t="s">
        <v>47</v>
      </c>
    </row>
    <row r="239" spans="1:5" ht="63.75">
      <c r="A239" s="36" t="s">
        <v>51</v>
      </c>
      <c r="E239" s="37" t="s">
        <v>895</v>
      </c>
    </row>
    <row r="240" spans="1:5" ht="63.75">
      <c r="A240" t="s">
        <v>53</v>
      </c>
      <c r="E240" s="35" t="s">
        <v>573</v>
      </c>
    </row>
    <row r="241" spans="1:16" ht="12.75">
      <c r="A241" s="25" t="s">
        <v>45</v>
      </c>
      <c s="29" t="s">
        <v>574</v>
      </c>
      <c s="29" t="s">
        <v>896</v>
      </c>
      <c s="25" t="s">
        <v>47</v>
      </c>
      <c s="30" t="s">
        <v>897</v>
      </c>
      <c s="31" t="s">
        <v>49</v>
      </c>
      <c s="32">
        <v>0.141</v>
      </c>
      <c s="33">
        <v>0</v>
      </c>
      <c s="33">
        <f>ROUND(ROUND(H241,2)*ROUND(G241,3),2)</f>
      </c>
      <c r="O241">
        <f>(I241*21)/100</f>
      </c>
      <c t="s">
        <v>23</v>
      </c>
    </row>
    <row r="242" spans="1:5" ht="12.75">
      <c r="A242" s="34" t="s">
        <v>50</v>
      </c>
      <c r="E242" s="35" t="s">
        <v>47</v>
      </c>
    </row>
    <row r="243" spans="1:5" ht="25.5">
      <c r="A243" s="36" t="s">
        <v>51</v>
      </c>
      <c r="E243" s="37" t="s">
        <v>898</v>
      </c>
    </row>
    <row r="244" spans="1:5" ht="63.75">
      <c r="A244" t="s">
        <v>53</v>
      </c>
      <c r="E244" s="35" t="s">
        <v>899</v>
      </c>
    </row>
    <row r="245" spans="1:16" ht="12.75">
      <c r="A245" s="25" t="s">
        <v>45</v>
      </c>
      <c s="29" t="s">
        <v>578</v>
      </c>
      <c s="29" t="s">
        <v>385</v>
      </c>
      <c s="25" t="s">
        <v>47</v>
      </c>
      <c s="30" t="s">
        <v>386</v>
      </c>
      <c s="31" t="s">
        <v>49</v>
      </c>
      <c s="32">
        <v>51.76</v>
      </c>
      <c s="33">
        <v>0</v>
      </c>
      <c s="33">
        <f>ROUND(ROUND(H245,2)*ROUND(G245,3),2)</f>
      </c>
      <c r="O245">
        <f>(I245*21)/100</f>
      </c>
      <c t="s">
        <v>23</v>
      </c>
    </row>
    <row r="246" spans="1:5" ht="12.75">
      <c r="A246" s="34" t="s">
        <v>50</v>
      </c>
      <c r="E246" s="35" t="s">
        <v>47</v>
      </c>
    </row>
    <row r="247" spans="1:5" ht="89.25">
      <c r="A247" s="36" t="s">
        <v>51</v>
      </c>
      <c r="E247" s="37" t="s">
        <v>900</v>
      </c>
    </row>
    <row r="248" spans="1:5" ht="76.5">
      <c r="A248" t="s">
        <v>53</v>
      </c>
      <c r="E248" s="35" t="s">
        <v>384</v>
      </c>
    </row>
    <row r="249" spans="1:16" ht="25.5">
      <c r="A249" s="25" t="s">
        <v>45</v>
      </c>
      <c s="29" t="s">
        <v>583</v>
      </c>
      <c s="29" t="s">
        <v>901</v>
      </c>
      <c s="25" t="s">
        <v>47</v>
      </c>
      <c s="30" t="s">
        <v>902</v>
      </c>
      <c s="31" t="s">
        <v>49</v>
      </c>
      <c s="32">
        <v>5.184</v>
      </c>
      <c s="33">
        <v>0</v>
      </c>
      <c s="33">
        <f>ROUND(ROUND(H249,2)*ROUND(G249,3),2)</f>
      </c>
      <c r="O249">
        <f>(I249*21)/100</f>
      </c>
      <c t="s">
        <v>23</v>
      </c>
    </row>
    <row r="250" spans="1:5" ht="12.75">
      <c r="A250" s="34" t="s">
        <v>50</v>
      </c>
      <c r="E250" s="35" t="s">
        <v>47</v>
      </c>
    </row>
    <row r="251" spans="1:5" ht="89.25">
      <c r="A251" s="36" t="s">
        <v>51</v>
      </c>
      <c r="E251" s="37" t="s">
        <v>903</v>
      </c>
    </row>
    <row r="252" spans="1:5" ht="76.5">
      <c r="A252" t="s">
        <v>53</v>
      </c>
      <c r="E252" s="35" t="s">
        <v>384</v>
      </c>
    </row>
    <row r="253" spans="1:16" ht="12.75">
      <c r="A253" s="25" t="s">
        <v>45</v>
      </c>
      <c s="29" t="s">
        <v>587</v>
      </c>
      <c s="29" t="s">
        <v>904</v>
      </c>
      <c s="25" t="s">
        <v>47</v>
      </c>
      <c s="30" t="s">
        <v>905</v>
      </c>
      <c s="31" t="s">
        <v>49</v>
      </c>
      <c s="32">
        <v>7.124</v>
      </c>
      <c s="33">
        <v>0</v>
      </c>
      <c s="33">
        <f>ROUND(ROUND(H253,2)*ROUND(G253,3),2)</f>
      </c>
      <c r="O253">
        <f>(I253*21)/100</f>
      </c>
      <c t="s">
        <v>23</v>
      </c>
    </row>
    <row r="254" spans="1:5" ht="12.75">
      <c r="A254" s="34" t="s">
        <v>50</v>
      </c>
      <c r="E254" s="35" t="s">
        <v>47</v>
      </c>
    </row>
    <row r="255" spans="1:5" ht="38.25">
      <c r="A255" s="36" t="s">
        <v>51</v>
      </c>
      <c r="E255" s="37" t="s">
        <v>906</v>
      </c>
    </row>
    <row r="256" spans="1:5" ht="318.75">
      <c r="A256" t="s">
        <v>53</v>
      </c>
      <c r="E256" s="35" t="s">
        <v>907</v>
      </c>
    </row>
    <row r="257" spans="1:16" ht="12.75">
      <c r="A257" s="25" t="s">
        <v>45</v>
      </c>
      <c s="29" t="s">
        <v>590</v>
      </c>
      <c s="29" t="s">
        <v>595</v>
      </c>
      <c s="25" t="s">
        <v>47</v>
      </c>
      <c s="30" t="s">
        <v>596</v>
      </c>
      <c s="31" t="s">
        <v>49</v>
      </c>
      <c s="32">
        <v>7.032</v>
      </c>
      <c s="33">
        <v>0</v>
      </c>
      <c s="33">
        <f>ROUND(ROUND(H257,2)*ROUND(G257,3),2)</f>
      </c>
      <c r="O257">
        <f>(I257*21)/100</f>
      </c>
      <c t="s">
        <v>23</v>
      </c>
    </row>
    <row r="258" spans="1:5" ht="12.75">
      <c r="A258" s="34" t="s">
        <v>50</v>
      </c>
      <c r="E258" s="35" t="s">
        <v>47</v>
      </c>
    </row>
    <row r="259" spans="1:5" ht="12.75">
      <c r="A259" s="36" t="s">
        <v>51</v>
      </c>
      <c r="E259" s="37" t="s">
        <v>908</v>
      </c>
    </row>
    <row r="260" spans="1:5" ht="76.5">
      <c r="A260" t="s">
        <v>53</v>
      </c>
      <c r="E260" s="35" t="s">
        <v>598</v>
      </c>
    </row>
    <row r="261" spans="1:16" ht="12.75">
      <c r="A261" s="25" t="s">
        <v>45</v>
      </c>
      <c s="29" t="s">
        <v>594</v>
      </c>
      <c s="29" t="s">
        <v>909</v>
      </c>
      <c s="25" t="s">
        <v>47</v>
      </c>
      <c s="30" t="s">
        <v>910</v>
      </c>
      <c s="31" t="s">
        <v>49</v>
      </c>
      <c s="32">
        <v>50.835</v>
      </c>
      <c s="33">
        <v>0</v>
      </c>
      <c s="33">
        <f>ROUND(ROUND(H261,2)*ROUND(G261,3),2)</f>
      </c>
      <c r="O261">
        <f>(I261*21)/100</f>
      </c>
      <c t="s">
        <v>23</v>
      </c>
    </row>
    <row r="262" spans="1:5" ht="12.75">
      <c r="A262" s="34" t="s">
        <v>50</v>
      </c>
      <c r="E262" s="35" t="s">
        <v>47</v>
      </c>
    </row>
    <row r="263" spans="1:5" ht="76.5">
      <c r="A263" s="36" t="s">
        <v>51</v>
      </c>
      <c r="E263" s="37" t="s">
        <v>911</v>
      </c>
    </row>
    <row r="264" spans="1:5" ht="114.75">
      <c r="A264" t="s">
        <v>53</v>
      </c>
      <c r="E264" s="35" t="s">
        <v>912</v>
      </c>
    </row>
    <row r="265" spans="1:18" ht="12.75" customHeight="1">
      <c r="A265" s="6" t="s">
        <v>43</v>
      </c>
      <c s="6"/>
      <c s="39" t="s">
        <v>35</v>
      </c>
      <c s="6"/>
      <c s="27" t="s">
        <v>174</v>
      </c>
      <c s="6"/>
      <c s="6"/>
      <c s="6"/>
      <c s="40">
        <f>0+Q265</f>
      </c>
      <c r="O265">
        <f>0+R265</f>
      </c>
      <c r="Q265">
        <f>0+I266+I270+I274+I278+I282+I286+I290+I294+I298+I302</f>
      </c>
      <c>
        <f>0+O266+O270+O274+O278+O282+O286+O290+O294+O298+O302</f>
      </c>
    </row>
    <row r="266" spans="1:16" ht="12.75">
      <c r="A266" s="25" t="s">
        <v>45</v>
      </c>
      <c s="29" t="s">
        <v>599</v>
      </c>
      <c s="29" t="s">
        <v>176</v>
      </c>
      <c s="25" t="s">
        <v>47</v>
      </c>
      <c s="30" t="s">
        <v>177</v>
      </c>
      <c s="31" t="s">
        <v>49</v>
      </c>
      <c s="32">
        <v>47.803</v>
      </c>
      <c s="33">
        <v>0</v>
      </c>
      <c s="33">
        <f>ROUND(ROUND(H266,2)*ROUND(G266,3),2)</f>
      </c>
      <c r="O266">
        <f>(I266*21)/100</f>
      </c>
      <c t="s">
        <v>23</v>
      </c>
    </row>
    <row r="267" spans="1:5" ht="12.75">
      <c r="A267" s="34" t="s">
        <v>50</v>
      </c>
      <c r="E267" s="35" t="s">
        <v>47</v>
      </c>
    </row>
    <row r="268" spans="1:5" ht="12.75">
      <c r="A268" s="36" t="s">
        <v>51</v>
      </c>
      <c r="E268" s="37" t="s">
        <v>913</v>
      </c>
    </row>
    <row r="269" spans="1:5" ht="140.25">
      <c r="A269" t="s">
        <v>53</v>
      </c>
      <c r="E269" s="35" t="s">
        <v>179</v>
      </c>
    </row>
    <row r="270" spans="1:16" ht="12.75">
      <c r="A270" s="25" t="s">
        <v>45</v>
      </c>
      <c s="29" t="s">
        <v>601</v>
      </c>
      <c s="29" t="s">
        <v>181</v>
      </c>
      <c s="25" t="s">
        <v>47</v>
      </c>
      <c s="30" t="s">
        <v>182</v>
      </c>
      <c s="31" t="s">
        <v>49</v>
      </c>
      <c s="32">
        <v>91.965</v>
      </c>
      <c s="33">
        <v>0</v>
      </c>
      <c s="33">
        <f>ROUND(ROUND(H270,2)*ROUND(G270,3),2)</f>
      </c>
      <c r="O270">
        <f>(I270*21)/100</f>
      </c>
      <c t="s">
        <v>23</v>
      </c>
    </row>
    <row r="271" spans="1:5" ht="12.75">
      <c r="A271" s="34" t="s">
        <v>50</v>
      </c>
      <c r="E271" s="35" t="s">
        <v>47</v>
      </c>
    </row>
    <row r="272" spans="1:5" ht="89.25">
      <c r="A272" s="36" t="s">
        <v>51</v>
      </c>
      <c r="E272" s="37" t="s">
        <v>914</v>
      </c>
    </row>
    <row r="273" spans="1:5" ht="76.5">
      <c r="A273" t="s">
        <v>53</v>
      </c>
      <c r="E273" s="35" t="s">
        <v>184</v>
      </c>
    </row>
    <row r="274" spans="1:16" ht="12.75">
      <c r="A274" s="25" t="s">
        <v>45</v>
      </c>
      <c s="29" t="s">
        <v>603</v>
      </c>
      <c s="29" t="s">
        <v>389</v>
      </c>
      <c s="25" t="s">
        <v>47</v>
      </c>
      <c s="30" t="s">
        <v>390</v>
      </c>
      <c s="31" t="s">
        <v>49</v>
      </c>
      <c s="32">
        <v>8.843</v>
      </c>
      <c s="33">
        <v>0</v>
      </c>
      <c s="33">
        <f>ROUND(ROUND(H274,2)*ROUND(G274,3),2)</f>
      </c>
      <c r="O274">
        <f>(I274*21)/100</f>
      </c>
      <c t="s">
        <v>23</v>
      </c>
    </row>
    <row r="275" spans="1:5" ht="12.75">
      <c r="A275" s="34" t="s">
        <v>50</v>
      </c>
      <c r="E275" s="35" t="s">
        <v>47</v>
      </c>
    </row>
    <row r="276" spans="1:5" ht="51">
      <c r="A276" s="36" t="s">
        <v>51</v>
      </c>
      <c r="E276" s="37" t="s">
        <v>915</v>
      </c>
    </row>
    <row r="277" spans="1:5" ht="102">
      <c r="A277" t="s">
        <v>53</v>
      </c>
      <c r="E277" s="35" t="s">
        <v>392</v>
      </c>
    </row>
    <row r="278" spans="1:16" ht="12.75">
      <c r="A278" s="25" t="s">
        <v>45</v>
      </c>
      <c s="29" t="s">
        <v>608</v>
      </c>
      <c s="29" t="s">
        <v>393</v>
      </c>
      <c s="25" t="s">
        <v>47</v>
      </c>
      <c s="30" t="s">
        <v>394</v>
      </c>
      <c s="31" t="s">
        <v>152</v>
      </c>
      <c s="32">
        <v>19.65</v>
      </c>
      <c s="33">
        <v>0</v>
      </c>
      <c s="33">
        <f>ROUND(ROUND(H278,2)*ROUND(G278,3),2)</f>
      </c>
      <c r="O278">
        <f>(I278*21)/100</f>
      </c>
      <c t="s">
        <v>23</v>
      </c>
    </row>
    <row r="279" spans="1:5" ht="12.75">
      <c r="A279" s="34" t="s">
        <v>50</v>
      </c>
      <c r="E279" s="35" t="s">
        <v>47</v>
      </c>
    </row>
    <row r="280" spans="1:5" ht="51">
      <c r="A280" s="36" t="s">
        <v>51</v>
      </c>
      <c r="E280" s="37" t="s">
        <v>916</v>
      </c>
    </row>
    <row r="281" spans="1:5" ht="102">
      <c r="A281" t="s">
        <v>53</v>
      </c>
      <c r="E281" s="35" t="s">
        <v>392</v>
      </c>
    </row>
    <row r="282" spans="1:16" ht="12.75">
      <c r="A282" s="25" t="s">
        <v>45</v>
      </c>
      <c s="29" t="s">
        <v>610</v>
      </c>
      <c s="29" t="s">
        <v>396</v>
      </c>
      <c s="25" t="s">
        <v>47</v>
      </c>
      <c s="30" t="s">
        <v>397</v>
      </c>
      <c s="31" t="s">
        <v>152</v>
      </c>
      <c s="32">
        <v>238.525</v>
      </c>
      <c s="33">
        <v>0</v>
      </c>
      <c s="33">
        <f>ROUND(ROUND(H282,2)*ROUND(G282,3),2)</f>
      </c>
      <c r="O282">
        <f>(I282*21)/100</f>
      </c>
      <c t="s">
        <v>23</v>
      </c>
    </row>
    <row r="283" spans="1:5" ht="12.75">
      <c r="A283" s="34" t="s">
        <v>50</v>
      </c>
      <c r="E283" s="35" t="s">
        <v>47</v>
      </c>
    </row>
    <row r="284" spans="1:5" ht="25.5">
      <c r="A284" s="36" t="s">
        <v>51</v>
      </c>
      <c r="E284" s="37" t="s">
        <v>917</v>
      </c>
    </row>
    <row r="285" spans="1:5" ht="89.25">
      <c r="A285" t="s">
        <v>53</v>
      </c>
      <c r="E285" s="35" t="s">
        <v>193</v>
      </c>
    </row>
    <row r="286" spans="1:16" ht="12.75">
      <c r="A286" s="25" t="s">
        <v>45</v>
      </c>
      <c s="29" t="s">
        <v>612</v>
      </c>
      <c s="29" t="s">
        <v>195</v>
      </c>
      <c s="25" t="s">
        <v>47</v>
      </c>
      <c s="30" t="s">
        <v>196</v>
      </c>
      <c s="31" t="s">
        <v>152</v>
      </c>
      <c s="32">
        <v>0</v>
      </c>
      <c s="33">
        <v>0</v>
      </c>
      <c s="33">
        <f>ROUND(ROUND(H286,2)*ROUND(G286,3),2)</f>
      </c>
      <c r="O286">
        <f>(I286*21)/100</f>
      </c>
      <c t="s">
        <v>23</v>
      </c>
    </row>
    <row r="287" spans="1:5" ht="12.75">
      <c r="A287" s="34" t="s">
        <v>50</v>
      </c>
      <c r="E287" s="35" t="s">
        <v>47</v>
      </c>
    </row>
    <row r="288" spans="1:5" ht="89.25">
      <c r="A288" s="36" t="s">
        <v>51</v>
      </c>
      <c r="E288" s="37" t="s">
        <v>918</v>
      </c>
    </row>
    <row r="289" spans="1:5" ht="89.25">
      <c r="A289" t="s">
        <v>53</v>
      </c>
      <c r="E289" s="35" t="s">
        <v>193</v>
      </c>
    </row>
    <row r="290" spans="1:16" ht="12.75">
      <c r="A290" s="25" t="s">
        <v>45</v>
      </c>
      <c s="29" t="s">
        <v>614</v>
      </c>
      <c s="29" t="s">
        <v>919</v>
      </c>
      <c s="25" t="s">
        <v>47</v>
      </c>
      <c s="30" t="s">
        <v>920</v>
      </c>
      <c s="31" t="s">
        <v>152</v>
      </c>
      <c s="32">
        <v>0</v>
      </c>
      <c s="33">
        <v>0</v>
      </c>
      <c s="33">
        <f>ROUND(ROUND(H290,2)*ROUND(G290,3),2)</f>
      </c>
      <c r="O290">
        <f>(I290*21)/100</f>
      </c>
      <c t="s">
        <v>23</v>
      </c>
    </row>
    <row r="291" spans="1:5" ht="12.75">
      <c r="A291" s="34" t="s">
        <v>50</v>
      </c>
      <c r="E291" s="35" t="s">
        <v>47</v>
      </c>
    </row>
    <row r="292" spans="1:5" ht="63.75">
      <c r="A292" s="36" t="s">
        <v>51</v>
      </c>
      <c r="E292" s="37" t="s">
        <v>921</v>
      </c>
    </row>
    <row r="293" spans="1:5" ht="165.75">
      <c r="A293" t="s">
        <v>53</v>
      </c>
      <c r="E293" s="35" t="s">
        <v>206</v>
      </c>
    </row>
    <row r="294" spans="1:16" ht="12.75">
      <c r="A294" s="25" t="s">
        <v>45</v>
      </c>
      <c s="29" t="s">
        <v>616</v>
      </c>
      <c s="29" t="s">
        <v>208</v>
      </c>
      <c s="25" t="s">
        <v>47</v>
      </c>
      <c s="30" t="s">
        <v>209</v>
      </c>
      <c s="31" t="s">
        <v>152</v>
      </c>
      <c s="32">
        <v>0</v>
      </c>
      <c s="33">
        <v>0</v>
      </c>
      <c s="33">
        <f>ROUND(ROUND(H294,2)*ROUND(G294,3),2)</f>
      </c>
      <c r="O294">
        <f>(I294*21)/100</f>
      </c>
      <c t="s">
        <v>23</v>
      </c>
    </row>
    <row r="295" spans="1:5" ht="12.75">
      <c r="A295" s="34" t="s">
        <v>50</v>
      </c>
      <c r="E295" s="35" t="s">
        <v>47</v>
      </c>
    </row>
    <row r="296" spans="1:5" ht="63.75">
      <c r="A296" s="36" t="s">
        <v>51</v>
      </c>
      <c r="E296" s="37" t="s">
        <v>922</v>
      </c>
    </row>
    <row r="297" spans="1:5" ht="165.75">
      <c r="A297" t="s">
        <v>53</v>
      </c>
      <c r="E297" s="35" t="s">
        <v>206</v>
      </c>
    </row>
    <row r="298" spans="1:16" ht="12.75">
      <c r="A298" s="25" t="s">
        <v>45</v>
      </c>
      <c s="29" t="s">
        <v>620</v>
      </c>
      <c s="29" t="s">
        <v>923</v>
      </c>
      <c s="25" t="s">
        <v>47</v>
      </c>
      <c s="30" t="s">
        <v>924</v>
      </c>
      <c s="31" t="s">
        <v>49</v>
      </c>
      <c s="32">
        <v>23.271</v>
      </c>
      <c s="33">
        <v>0</v>
      </c>
      <c s="33">
        <f>ROUND(ROUND(H298,2)*ROUND(G298,3),2)</f>
      </c>
      <c r="O298">
        <f>(I298*21)/100</f>
      </c>
      <c t="s">
        <v>23</v>
      </c>
    </row>
    <row r="299" spans="1:5" ht="12.75">
      <c r="A299" s="34" t="s">
        <v>50</v>
      </c>
      <c r="E299" s="35" t="s">
        <v>47</v>
      </c>
    </row>
    <row r="300" spans="1:5" ht="25.5">
      <c r="A300" s="36" t="s">
        <v>51</v>
      </c>
      <c r="E300" s="37" t="s">
        <v>925</v>
      </c>
    </row>
    <row r="301" spans="1:5" ht="165.75">
      <c r="A301" t="s">
        <v>53</v>
      </c>
      <c r="E301" s="35" t="s">
        <v>206</v>
      </c>
    </row>
    <row r="302" spans="1:16" ht="12.75">
      <c r="A302" s="25" t="s">
        <v>45</v>
      </c>
      <c s="29" t="s">
        <v>622</v>
      </c>
      <c s="29" t="s">
        <v>625</v>
      </c>
      <c s="25" t="s">
        <v>47</v>
      </c>
      <c s="30" t="s">
        <v>626</v>
      </c>
      <c s="31" t="s">
        <v>49</v>
      </c>
      <c s="32">
        <v>1.644</v>
      </c>
      <c s="33">
        <v>0</v>
      </c>
      <c s="33">
        <f>ROUND(ROUND(H302,2)*ROUND(G302,3),2)</f>
      </c>
      <c r="O302">
        <f>(I302*21)/100</f>
      </c>
      <c t="s">
        <v>23</v>
      </c>
    </row>
    <row r="303" spans="1:5" ht="12.75">
      <c r="A303" s="34" t="s">
        <v>50</v>
      </c>
      <c r="E303" s="35" t="s">
        <v>47</v>
      </c>
    </row>
    <row r="304" spans="1:5" ht="38.25">
      <c r="A304" s="36" t="s">
        <v>51</v>
      </c>
      <c r="E304" s="37" t="s">
        <v>926</v>
      </c>
    </row>
    <row r="305" spans="1:5" ht="165.75">
      <c r="A305" t="s">
        <v>53</v>
      </c>
      <c r="E305" s="35" t="s">
        <v>206</v>
      </c>
    </row>
    <row r="306" spans="1:18" ht="12.75" customHeight="1">
      <c r="A306" s="6" t="s">
        <v>43</v>
      </c>
      <c s="6"/>
      <c s="39" t="s">
        <v>37</v>
      </c>
      <c s="6"/>
      <c s="27" t="s">
        <v>632</v>
      </c>
      <c s="6"/>
      <c s="6"/>
      <c s="6"/>
      <c s="40">
        <f>0+Q306</f>
      </c>
      <c r="O306">
        <f>0+R306</f>
      </c>
      <c r="Q306">
        <f>0+I307</f>
      </c>
      <c>
        <f>0+O307</f>
      </c>
    </row>
    <row r="307" spans="1:16" ht="12.75">
      <c r="A307" s="25" t="s">
        <v>45</v>
      </c>
      <c s="29" t="s">
        <v>624</v>
      </c>
      <c s="29" t="s">
        <v>927</v>
      </c>
      <c s="25" t="s">
        <v>47</v>
      </c>
      <c s="30" t="s">
        <v>928</v>
      </c>
      <c s="31" t="s">
        <v>152</v>
      </c>
      <c s="32">
        <v>15.68</v>
      </c>
      <c s="33">
        <v>0</v>
      </c>
      <c s="33">
        <f>ROUND(ROUND(H307,2)*ROUND(G307,3),2)</f>
      </c>
      <c r="O307">
        <f>(I307*21)/100</f>
      </c>
      <c t="s">
        <v>23</v>
      </c>
    </row>
    <row r="308" spans="1:5" ht="12.75">
      <c r="A308" s="34" t="s">
        <v>50</v>
      </c>
      <c r="E308" s="35" t="s">
        <v>47</v>
      </c>
    </row>
    <row r="309" spans="1:5" ht="38.25">
      <c r="A309" s="36" t="s">
        <v>51</v>
      </c>
      <c r="E309" s="37" t="s">
        <v>929</v>
      </c>
    </row>
    <row r="310" spans="1:5" ht="51">
      <c r="A310" t="s">
        <v>53</v>
      </c>
      <c r="E310" s="35" t="s">
        <v>930</v>
      </c>
    </row>
    <row r="311" spans="1:18" ht="12.75" customHeight="1">
      <c r="A311" s="6" t="s">
        <v>43</v>
      </c>
      <c s="6"/>
      <c s="39" t="s">
        <v>73</v>
      </c>
      <c s="6"/>
      <c s="27" t="s">
        <v>678</v>
      </c>
      <c s="6"/>
      <c s="6"/>
      <c s="6"/>
      <c s="40">
        <f>0+Q311</f>
      </c>
      <c r="O311">
        <f>0+R311</f>
      </c>
      <c r="Q311">
        <f>0+I312+I316+I320+I324+I328+I332+I336+I340</f>
      </c>
      <c>
        <f>0+O312+O316+O320+O324+O328+O332+O336+O340</f>
      </c>
    </row>
    <row r="312" spans="1:16" ht="25.5">
      <c r="A312" s="25" t="s">
        <v>45</v>
      </c>
      <c s="29" t="s">
        <v>628</v>
      </c>
      <c s="29" t="s">
        <v>680</v>
      </c>
      <c s="25" t="s">
        <v>47</v>
      </c>
      <c s="30" t="s">
        <v>681</v>
      </c>
      <c s="31" t="s">
        <v>152</v>
      </c>
      <c s="32">
        <v>68.054</v>
      </c>
      <c s="33">
        <v>0</v>
      </c>
      <c s="33">
        <f>ROUND(ROUND(H312,2)*ROUND(G312,3),2)</f>
      </c>
      <c r="O312">
        <f>(I312*21)/100</f>
      </c>
      <c t="s">
        <v>23</v>
      </c>
    </row>
    <row r="313" spans="1:5" ht="12.75">
      <c r="A313" s="34" t="s">
        <v>50</v>
      </c>
      <c r="E313" s="35" t="s">
        <v>47</v>
      </c>
    </row>
    <row r="314" spans="1:5" ht="102">
      <c r="A314" s="36" t="s">
        <v>51</v>
      </c>
      <c r="E314" s="37" t="s">
        <v>931</v>
      </c>
    </row>
    <row r="315" spans="1:5" ht="204">
      <c r="A315" t="s">
        <v>53</v>
      </c>
      <c r="E315" s="35" t="s">
        <v>683</v>
      </c>
    </row>
    <row r="316" spans="1:16" ht="25.5">
      <c r="A316" s="25" t="s">
        <v>45</v>
      </c>
      <c s="29" t="s">
        <v>630</v>
      </c>
      <c s="29" t="s">
        <v>685</v>
      </c>
      <c s="25" t="s">
        <v>47</v>
      </c>
      <c s="30" t="s">
        <v>686</v>
      </c>
      <c s="31" t="s">
        <v>152</v>
      </c>
      <c s="32">
        <v>66.55</v>
      </c>
      <c s="33">
        <v>0</v>
      </c>
      <c s="33">
        <f>ROUND(ROUND(H316,2)*ROUND(G316,3),2)</f>
      </c>
      <c r="O316">
        <f>(I316*21)/100</f>
      </c>
      <c t="s">
        <v>23</v>
      </c>
    </row>
    <row r="317" spans="1:5" ht="12.75">
      <c r="A317" s="34" t="s">
        <v>50</v>
      </c>
      <c r="E317" s="35" t="s">
        <v>47</v>
      </c>
    </row>
    <row r="318" spans="1:5" ht="51">
      <c r="A318" s="36" t="s">
        <v>51</v>
      </c>
      <c r="E318" s="37" t="s">
        <v>932</v>
      </c>
    </row>
    <row r="319" spans="1:5" ht="216.75">
      <c r="A319" t="s">
        <v>53</v>
      </c>
      <c r="E319" s="35" t="s">
        <v>688</v>
      </c>
    </row>
    <row r="320" spans="1:16" ht="12.75">
      <c r="A320" s="25" t="s">
        <v>45</v>
      </c>
      <c s="29" t="s">
        <v>633</v>
      </c>
      <c s="29" t="s">
        <v>690</v>
      </c>
      <c s="25" t="s">
        <v>47</v>
      </c>
      <c s="30" t="s">
        <v>691</v>
      </c>
      <c s="31" t="s">
        <v>152</v>
      </c>
      <c s="32">
        <v>16.876</v>
      </c>
      <c s="33">
        <v>0</v>
      </c>
      <c s="33">
        <f>ROUND(ROUND(H320,2)*ROUND(G320,3),2)</f>
      </c>
      <c r="O320">
        <f>(I320*21)/100</f>
      </c>
      <c t="s">
        <v>23</v>
      </c>
    </row>
    <row r="321" spans="1:5" ht="12.75">
      <c r="A321" s="34" t="s">
        <v>50</v>
      </c>
      <c r="E321" s="35" t="s">
        <v>47</v>
      </c>
    </row>
    <row r="322" spans="1:5" ht="63.75">
      <c r="A322" s="36" t="s">
        <v>51</v>
      </c>
      <c r="E322" s="37" t="s">
        <v>933</v>
      </c>
    </row>
    <row r="323" spans="1:5" ht="63.75">
      <c r="A323" t="s">
        <v>53</v>
      </c>
      <c r="E323" s="35" t="s">
        <v>693</v>
      </c>
    </row>
    <row r="324" spans="1:16" ht="12.75">
      <c r="A324" s="25" t="s">
        <v>45</v>
      </c>
      <c s="29" t="s">
        <v>638</v>
      </c>
      <c s="29" t="s">
        <v>695</v>
      </c>
      <c s="25" t="s">
        <v>47</v>
      </c>
      <c s="30" t="s">
        <v>696</v>
      </c>
      <c s="31" t="s">
        <v>152</v>
      </c>
      <c s="32">
        <v>125.106</v>
      </c>
      <c s="33">
        <v>0</v>
      </c>
      <c s="33">
        <f>ROUND(ROUND(H324,2)*ROUND(G324,3),2)</f>
      </c>
      <c r="O324">
        <f>(I324*21)/100</f>
      </c>
      <c t="s">
        <v>23</v>
      </c>
    </row>
    <row r="325" spans="1:5" ht="12.75">
      <c r="A325" s="34" t="s">
        <v>50</v>
      </c>
      <c r="E325" s="35" t="s">
        <v>47</v>
      </c>
    </row>
    <row r="326" spans="1:5" ht="153">
      <c r="A326" s="36" t="s">
        <v>51</v>
      </c>
      <c r="E326" s="37" t="s">
        <v>934</v>
      </c>
    </row>
    <row r="327" spans="1:5" ht="63.75">
      <c r="A327" t="s">
        <v>53</v>
      </c>
      <c r="E327" s="35" t="s">
        <v>693</v>
      </c>
    </row>
    <row r="328" spans="1:16" ht="12.75">
      <c r="A328" s="25" t="s">
        <v>45</v>
      </c>
      <c s="29" t="s">
        <v>642</v>
      </c>
      <c s="29" t="s">
        <v>935</v>
      </c>
      <c s="25" t="s">
        <v>47</v>
      </c>
      <c s="30" t="s">
        <v>936</v>
      </c>
      <c s="31" t="s">
        <v>110</v>
      </c>
      <c s="32">
        <v>1.36</v>
      </c>
      <c s="33">
        <v>0</v>
      </c>
      <c s="33">
        <f>ROUND(ROUND(H328,2)*ROUND(G328,3),2)</f>
      </c>
      <c r="O328">
        <f>(I328*21)/100</f>
      </c>
      <c t="s">
        <v>23</v>
      </c>
    </row>
    <row r="329" spans="1:5" ht="12.75">
      <c r="A329" s="34" t="s">
        <v>50</v>
      </c>
      <c r="E329" s="35" t="s">
        <v>47</v>
      </c>
    </row>
    <row r="330" spans="1:5" ht="25.5">
      <c r="A330" s="36" t="s">
        <v>51</v>
      </c>
      <c r="E330" s="37" t="s">
        <v>937</v>
      </c>
    </row>
    <row r="331" spans="1:5" ht="229.5">
      <c r="A331" t="s">
        <v>53</v>
      </c>
      <c r="E331" s="35" t="s">
        <v>938</v>
      </c>
    </row>
    <row r="332" spans="1:16" ht="12.75">
      <c r="A332" s="25" t="s">
        <v>45</v>
      </c>
      <c s="29" t="s">
        <v>646</v>
      </c>
      <c s="29" t="s">
        <v>704</v>
      </c>
      <c s="25" t="s">
        <v>47</v>
      </c>
      <c s="30" t="s">
        <v>705</v>
      </c>
      <c s="31" t="s">
        <v>152</v>
      </c>
      <c s="32">
        <v>10.4</v>
      </c>
      <c s="33">
        <v>0</v>
      </c>
      <c s="33">
        <f>ROUND(ROUND(H332,2)*ROUND(G332,3),2)</f>
      </c>
      <c r="O332">
        <f>(I332*21)/100</f>
      </c>
      <c t="s">
        <v>23</v>
      </c>
    </row>
    <row r="333" spans="1:5" ht="12.75">
      <c r="A333" s="34" t="s">
        <v>50</v>
      </c>
      <c r="E333" s="35" t="s">
        <v>47</v>
      </c>
    </row>
    <row r="334" spans="1:5" ht="51">
      <c r="A334" s="36" t="s">
        <v>51</v>
      </c>
      <c r="E334" s="37" t="s">
        <v>939</v>
      </c>
    </row>
    <row r="335" spans="1:5" ht="102">
      <c r="A335" t="s">
        <v>53</v>
      </c>
      <c r="E335" s="35" t="s">
        <v>702</v>
      </c>
    </row>
    <row r="336" spans="1:16" ht="12.75">
      <c r="A336" s="25" t="s">
        <v>45</v>
      </c>
      <c s="29" t="s">
        <v>650</v>
      </c>
      <c s="29" t="s">
        <v>708</v>
      </c>
      <c s="25" t="s">
        <v>47</v>
      </c>
      <c s="30" t="s">
        <v>709</v>
      </c>
      <c s="31" t="s">
        <v>152</v>
      </c>
      <c s="32">
        <v>36.758</v>
      </c>
      <c s="33">
        <v>0</v>
      </c>
      <c s="33">
        <f>ROUND(ROUND(H336,2)*ROUND(G336,3),2)</f>
      </c>
      <c r="O336">
        <f>(I336*21)/100</f>
      </c>
      <c t="s">
        <v>23</v>
      </c>
    </row>
    <row r="337" spans="1:5" ht="12.75">
      <c r="A337" s="34" t="s">
        <v>50</v>
      </c>
      <c r="E337" s="35" t="s">
        <v>47</v>
      </c>
    </row>
    <row r="338" spans="1:5" ht="63.75">
      <c r="A338" s="36" t="s">
        <v>51</v>
      </c>
      <c r="E338" s="37" t="s">
        <v>940</v>
      </c>
    </row>
    <row r="339" spans="1:5" ht="102">
      <c r="A339" t="s">
        <v>53</v>
      </c>
      <c r="E339" s="35" t="s">
        <v>702</v>
      </c>
    </row>
    <row r="340" spans="1:16" ht="12.75">
      <c r="A340" s="25" t="s">
        <v>45</v>
      </c>
      <c s="29" t="s">
        <v>654</v>
      </c>
      <c s="29" t="s">
        <v>941</v>
      </c>
      <c s="25" t="s">
        <v>47</v>
      </c>
      <c s="30" t="s">
        <v>942</v>
      </c>
      <c s="31" t="s">
        <v>152</v>
      </c>
      <c s="32">
        <v>6.975</v>
      </c>
      <c s="33">
        <v>0</v>
      </c>
      <c s="33">
        <f>ROUND(ROUND(H340,2)*ROUND(G340,3),2)</f>
      </c>
      <c r="O340">
        <f>(I340*21)/100</f>
      </c>
      <c t="s">
        <v>23</v>
      </c>
    </row>
    <row r="341" spans="1:5" ht="12.75">
      <c r="A341" s="34" t="s">
        <v>50</v>
      </c>
      <c r="E341" s="35" t="s">
        <v>47</v>
      </c>
    </row>
    <row r="342" spans="1:5" ht="25.5">
      <c r="A342" s="36" t="s">
        <v>51</v>
      </c>
      <c r="E342" s="37" t="s">
        <v>943</v>
      </c>
    </row>
    <row r="343" spans="1:5" ht="102">
      <c r="A343" t="s">
        <v>53</v>
      </c>
      <c r="E343" s="35" t="s">
        <v>702</v>
      </c>
    </row>
    <row r="344" spans="1:18" ht="12.75" customHeight="1">
      <c r="A344" s="6" t="s">
        <v>43</v>
      </c>
      <c s="6"/>
      <c s="39" t="s">
        <v>78</v>
      </c>
      <c s="6"/>
      <c s="27" t="s">
        <v>239</v>
      </c>
      <c s="6"/>
      <c s="6"/>
      <c s="6"/>
      <c s="40">
        <f>0+Q344</f>
      </c>
      <c r="O344">
        <f>0+R344</f>
      </c>
      <c r="Q344">
        <f>0+I345+I349</f>
      </c>
      <c>
        <f>0+O345+O349</f>
      </c>
    </row>
    <row r="345" spans="1:16" ht="12.75">
      <c r="A345" s="25" t="s">
        <v>45</v>
      </c>
      <c s="29" t="s">
        <v>659</v>
      </c>
      <c s="29" t="s">
        <v>944</v>
      </c>
      <c s="25" t="s">
        <v>47</v>
      </c>
      <c s="30" t="s">
        <v>945</v>
      </c>
      <c s="31" t="s">
        <v>110</v>
      </c>
      <c s="32">
        <v>13.25</v>
      </c>
      <c s="33">
        <v>0</v>
      </c>
      <c s="33">
        <f>ROUND(ROUND(H345,2)*ROUND(G345,3),2)</f>
      </c>
      <c r="O345">
        <f>(I345*21)/100</f>
      </c>
      <c t="s">
        <v>23</v>
      </c>
    </row>
    <row r="346" spans="1:5" ht="12.75">
      <c r="A346" s="34" t="s">
        <v>50</v>
      </c>
      <c r="E346" s="35" t="s">
        <v>47</v>
      </c>
    </row>
    <row r="347" spans="1:5" ht="25.5">
      <c r="A347" s="36" t="s">
        <v>51</v>
      </c>
      <c r="E347" s="37" t="s">
        <v>946</v>
      </c>
    </row>
    <row r="348" spans="1:5" ht="267.75">
      <c r="A348" t="s">
        <v>53</v>
      </c>
      <c r="E348" s="35" t="s">
        <v>947</v>
      </c>
    </row>
    <row r="349" spans="1:16" ht="12.75">
      <c r="A349" s="25" t="s">
        <v>45</v>
      </c>
      <c s="29" t="s">
        <v>663</v>
      </c>
      <c s="29" t="s">
        <v>722</v>
      </c>
      <c s="25" t="s">
        <v>47</v>
      </c>
      <c s="30" t="s">
        <v>723</v>
      </c>
      <c s="31" t="s">
        <v>110</v>
      </c>
      <c s="32">
        <v>70.5</v>
      </c>
      <c s="33">
        <v>0</v>
      </c>
      <c s="33">
        <f>ROUND(ROUND(H349,2)*ROUND(G349,3),2)</f>
      </c>
      <c r="O349">
        <f>(I349*21)/100</f>
      </c>
      <c t="s">
        <v>23</v>
      </c>
    </row>
    <row r="350" spans="1:5" ht="12.75">
      <c r="A350" s="34" t="s">
        <v>50</v>
      </c>
      <c r="E350" s="35" t="s">
        <v>47</v>
      </c>
    </row>
    <row r="351" spans="1:5" ht="51">
      <c r="A351" s="36" t="s">
        <v>51</v>
      </c>
      <c r="E351" s="37" t="s">
        <v>948</v>
      </c>
    </row>
    <row r="352" spans="1:5" ht="255">
      <c r="A352" t="s">
        <v>53</v>
      </c>
      <c r="E352" s="35" t="s">
        <v>725</v>
      </c>
    </row>
    <row r="353" spans="1:18" ht="12.75" customHeight="1">
      <c r="A353" s="6" t="s">
        <v>43</v>
      </c>
      <c s="6"/>
      <c s="39" t="s">
        <v>40</v>
      </c>
      <c s="6"/>
      <c s="27" t="s">
        <v>246</v>
      </c>
      <c s="6"/>
      <c s="6"/>
      <c s="6"/>
      <c s="40">
        <f>0+Q353</f>
      </c>
      <c r="O353">
        <f>0+R353</f>
      </c>
      <c r="Q353">
        <f>0+I354+I358+I362+I366+I370+I374+I378+I382+I386+I390+I394+I398+I402+I406+I410+I414+I418+I422</f>
      </c>
      <c>
        <f>0+O354+O358+O362+O366+O370+O374+O378+O382+O386+O390+O394+O398+O402+O406+O410+O414+O418+O422</f>
      </c>
    </row>
    <row r="354" spans="1:16" ht="12.75">
      <c r="A354" s="25" t="s">
        <v>45</v>
      </c>
      <c s="29" t="s">
        <v>668</v>
      </c>
      <c s="29" t="s">
        <v>741</v>
      </c>
      <c s="25" t="s">
        <v>47</v>
      </c>
      <c s="30" t="s">
        <v>742</v>
      </c>
      <c s="31" t="s">
        <v>110</v>
      </c>
      <c s="32">
        <v>25.77</v>
      </c>
      <c s="33">
        <v>0</v>
      </c>
      <c s="33">
        <f>ROUND(ROUND(H354,2)*ROUND(G354,3),2)</f>
      </c>
      <c r="O354">
        <f>(I354*21)/100</f>
      </c>
      <c t="s">
        <v>23</v>
      </c>
    </row>
    <row r="355" spans="1:5" ht="12.75">
      <c r="A355" s="34" t="s">
        <v>50</v>
      </c>
      <c r="E355" s="35" t="s">
        <v>47</v>
      </c>
    </row>
    <row r="356" spans="1:5" ht="127.5">
      <c r="A356" s="36" t="s">
        <v>51</v>
      </c>
      <c r="E356" s="37" t="s">
        <v>949</v>
      </c>
    </row>
    <row r="357" spans="1:5" ht="89.25">
      <c r="A357" t="s">
        <v>53</v>
      </c>
      <c r="E357" s="35" t="s">
        <v>744</v>
      </c>
    </row>
    <row r="358" spans="1:16" ht="12.75">
      <c r="A358" s="25" t="s">
        <v>45</v>
      </c>
      <c s="29" t="s">
        <v>673</v>
      </c>
      <c s="29" t="s">
        <v>950</v>
      </c>
      <c s="25" t="s">
        <v>47</v>
      </c>
      <c s="30" t="s">
        <v>951</v>
      </c>
      <c s="31" t="s">
        <v>243</v>
      </c>
      <c s="32">
        <v>4</v>
      </c>
      <c s="33">
        <v>0</v>
      </c>
      <c s="33">
        <f>ROUND(ROUND(H358,2)*ROUND(G358,3),2)</f>
      </c>
      <c r="O358">
        <f>(I358*21)/100</f>
      </c>
      <c t="s">
        <v>23</v>
      </c>
    </row>
    <row r="359" spans="1:5" ht="12.75">
      <c r="A359" s="34" t="s">
        <v>50</v>
      </c>
      <c r="E359" s="35" t="s">
        <v>47</v>
      </c>
    </row>
    <row r="360" spans="1:5" ht="12.75">
      <c r="A360" s="36" t="s">
        <v>51</v>
      </c>
      <c r="E360" s="37" t="s">
        <v>952</v>
      </c>
    </row>
    <row r="361" spans="1:5" ht="63.75">
      <c r="A361" t="s">
        <v>53</v>
      </c>
      <c r="E361" s="35" t="s">
        <v>953</v>
      </c>
    </row>
    <row r="362" spans="1:16" ht="12.75">
      <c r="A362" s="25" t="s">
        <v>45</v>
      </c>
      <c s="29" t="s">
        <v>679</v>
      </c>
      <c s="29" t="s">
        <v>746</v>
      </c>
      <c s="25" t="s">
        <v>47</v>
      </c>
      <c s="30" t="s">
        <v>747</v>
      </c>
      <c s="31" t="s">
        <v>243</v>
      </c>
      <c s="32">
        <v>2</v>
      </c>
      <c s="33">
        <v>0</v>
      </c>
      <c s="33">
        <f>ROUND(ROUND(H362,2)*ROUND(G362,3),2)</f>
      </c>
      <c r="O362">
        <f>(I362*21)/100</f>
      </c>
      <c t="s">
        <v>23</v>
      </c>
    </row>
    <row r="363" spans="1:5" ht="12.75">
      <c r="A363" s="34" t="s">
        <v>50</v>
      </c>
      <c r="E363" s="35" t="s">
        <v>47</v>
      </c>
    </row>
    <row r="364" spans="1:5" ht="51">
      <c r="A364" s="36" t="s">
        <v>51</v>
      </c>
      <c r="E364" s="37" t="s">
        <v>954</v>
      </c>
    </row>
    <row r="365" spans="1:5" ht="63.75">
      <c r="A365" t="s">
        <v>53</v>
      </c>
      <c r="E365" s="35" t="s">
        <v>749</v>
      </c>
    </row>
    <row r="366" spans="1:16" ht="25.5">
      <c r="A366" s="25" t="s">
        <v>45</v>
      </c>
      <c s="29" t="s">
        <v>684</v>
      </c>
      <c s="29" t="s">
        <v>268</v>
      </c>
      <c s="25" t="s">
        <v>47</v>
      </c>
      <c s="30" t="s">
        <v>269</v>
      </c>
      <c s="31" t="s">
        <v>243</v>
      </c>
      <c s="32">
        <v>2</v>
      </c>
      <c s="33">
        <v>0</v>
      </c>
      <c s="33">
        <f>ROUND(ROUND(H366,2)*ROUND(G366,3),2)</f>
      </c>
      <c r="O366">
        <f>(I366*21)/100</f>
      </c>
      <c t="s">
        <v>23</v>
      </c>
    </row>
    <row r="367" spans="1:5" ht="12.75">
      <c r="A367" s="34" t="s">
        <v>50</v>
      </c>
      <c r="E367" s="35" t="s">
        <v>47</v>
      </c>
    </row>
    <row r="368" spans="1:5" ht="38.25">
      <c r="A368" s="36" t="s">
        <v>51</v>
      </c>
      <c r="E368" s="37" t="s">
        <v>955</v>
      </c>
    </row>
    <row r="369" spans="1:5" ht="51">
      <c r="A369" t="s">
        <v>53</v>
      </c>
      <c r="E369" s="35" t="s">
        <v>271</v>
      </c>
    </row>
    <row r="370" spans="1:16" ht="12.75">
      <c r="A370" s="25" t="s">
        <v>45</v>
      </c>
      <c s="29" t="s">
        <v>689</v>
      </c>
      <c s="29" t="s">
        <v>956</v>
      </c>
      <c s="25" t="s">
        <v>47</v>
      </c>
      <c s="30" t="s">
        <v>957</v>
      </c>
      <c s="31" t="s">
        <v>110</v>
      </c>
      <c s="32">
        <v>12.32</v>
      </c>
      <c s="33">
        <v>0</v>
      </c>
      <c s="33">
        <f>ROUND(ROUND(H370,2)*ROUND(G370,3),2)</f>
      </c>
      <c r="O370">
        <f>(I370*21)/100</f>
      </c>
      <c t="s">
        <v>23</v>
      </c>
    </row>
    <row r="371" spans="1:5" ht="12.75">
      <c r="A371" s="34" t="s">
        <v>50</v>
      </c>
      <c r="E371" s="35" t="s">
        <v>47</v>
      </c>
    </row>
    <row r="372" spans="1:5" ht="51">
      <c r="A372" s="36" t="s">
        <v>51</v>
      </c>
      <c r="E372" s="37" t="s">
        <v>958</v>
      </c>
    </row>
    <row r="373" spans="1:5" ht="76.5">
      <c r="A373" t="s">
        <v>53</v>
      </c>
      <c r="E373" s="35" t="s">
        <v>276</v>
      </c>
    </row>
    <row r="374" spans="1:16" ht="12.75">
      <c r="A374" s="25" t="s">
        <v>45</v>
      </c>
      <c s="29" t="s">
        <v>694</v>
      </c>
      <c s="29" t="s">
        <v>435</v>
      </c>
      <c s="25" t="s">
        <v>47</v>
      </c>
      <c s="30" t="s">
        <v>436</v>
      </c>
      <c s="31" t="s">
        <v>110</v>
      </c>
      <c s="32">
        <v>3.5</v>
      </c>
      <c s="33">
        <v>0</v>
      </c>
      <c s="33">
        <f>ROUND(ROUND(H374,2)*ROUND(G374,3),2)</f>
      </c>
      <c r="O374">
        <f>(I374*21)/100</f>
      </c>
      <c t="s">
        <v>23</v>
      </c>
    </row>
    <row r="375" spans="1:5" ht="12.75">
      <c r="A375" s="34" t="s">
        <v>50</v>
      </c>
      <c r="E375" s="35" t="s">
        <v>47</v>
      </c>
    </row>
    <row r="376" spans="1:5" ht="12.75">
      <c r="A376" s="36" t="s">
        <v>51</v>
      </c>
      <c r="E376" s="37" t="s">
        <v>959</v>
      </c>
    </row>
    <row r="377" spans="1:5" ht="76.5">
      <c r="A377" t="s">
        <v>53</v>
      </c>
      <c r="E377" s="35" t="s">
        <v>276</v>
      </c>
    </row>
    <row r="378" spans="1:16" ht="12.75">
      <c r="A378" s="25" t="s">
        <v>45</v>
      </c>
      <c s="29" t="s">
        <v>698</v>
      </c>
      <c s="29" t="s">
        <v>282</v>
      </c>
      <c s="25" t="s">
        <v>47</v>
      </c>
      <c s="30" t="s">
        <v>283</v>
      </c>
      <c s="31" t="s">
        <v>110</v>
      </c>
      <c s="32">
        <v>73.05</v>
      </c>
      <c s="33">
        <v>0</v>
      </c>
      <c s="33">
        <f>ROUND(ROUND(H378,2)*ROUND(G378,3),2)</f>
      </c>
      <c r="O378">
        <f>(I378*21)/100</f>
      </c>
      <c t="s">
        <v>23</v>
      </c>
    </row>
    <row r="379" spans="1:5" ht="12.75">
      <c r="A379" s="34" t="s">
        <v>50</v>
      </c>
      <c r="E379" s="35" t="s">
        <v>47</v>
      </c>
    </row>
    <row r="380" spans="1:5" ht="63.75">
      <c r="A380" s="36" t="s">
        <v>51</v>
      </c>
      <c r="E380" s="37" t="s">
        <v>960</v>
      </c>
    </row>
    <row r="381" spans="1:5" ht="63.75">
      <c r="A381" t="s">
        <v>53</v>
      </c>
      <c r="E381" s="35" t="s">
        <v>285</v>
      </c>
    </row>
    <row r="382" spans="1:16" ht="12.75">
      <c r="A382" s="25" t="s">
        <v>45</v>
      </c>
      <c s="29" t="s">
        <v>703</v>
      </c>
      <c s="29" t="s">
        <v>287</v>
      </c>
      <c s="25" t="s">
        <v>47</v>
      </c>
      <c s="30" t="s">
        <v>288</v>
      </c>
      <c s="31" t="s">
        <v>110</v>
      </c>
      <c s="32">
        <v>58.25</v>
      </c>
      <c s="33">
        <v>0</v>
      </c>
      <c s="33">
        <f>ROUND(ROUND(H382,2)*ROUND(G382,3),2)</f>
      </c>
      <c r="O382">
        <f>(I382*21)/100</f>
      </c>
      <c t="s">
        <v>23</v>
      </c>
    </row>
    <row r="383" spans="1:5" ht="12.75">
      <c r="A383" s="34" t="s">
        <v>50</v>
      </c>
      <c r="E383" s="35" t="s">
        <v>47</v>
      </c>
    </row>
    <row r="384" spans="1:5" ht="63.75">
      <c r="A384" s="36" t="s">
        <v>51</v>
      </c>
      <c r="E384" s="37" t="s">
        <v>961</v>
      </c>
    </row>
    <row r="385" spans="1:5" ht="76.5">
      <c r="A385" t="s">
        <v>53</v>
      </c>
      <c r="E385" s="35" t="s">
        <v>290</v>
      </c>
    </row>
    <row r="386" spans="1:16" ht="12.75">
      <c r="A386" s="25" t="s">
        <v>45</v>
      </c>
      <c s="29" t="s">
        <v>707</v>
      </c>
      <c s="29" t="s">
        <v>962</v>
      </c>
      <c s="25" t="s">
        <v>47</v>
      </c>
      <c s="30" t="s">
        <v>963</v>
      </c>
      <c s="31" t="s">
        <v>49</v>
      </c>
      <c s="32">
        <v>0.024</v>
      </c>
      <c s="33">
        <v>0</v>
      </c>
      <c s="33">
        <f>ROUND(ROUND(H386,2)*ROUND(G386,3),2)</f>
      </c>
      <c r="O386">
        <f>(I386*21)/100</f>
      </c>
      <c t="s">
        <v>23</v>
      </c>
    </row>
    <row r="387" spans="1:5" ht="12.75">
      <c r="A387" s="34" t="s">
        <v>50</v>
      </c>
      <c r="E387" s="35" t="s">
        <v>47</v>
      </c>
    </row>
    <row r="388" spans="1:5" ht="12.75">
      <c r="A388" s="36" t="s">
        <v>51</v>
      </c>
      <c r="E388" s="37" t="s">
        <v>964</v>
      </c>
    </row>
    <row r="389" spans="1:5" ht="153">
      <c r="A389" t="s">
        <v>53</v>
      </c>
      <c r="E389" s="35" t="s">
        <v>965</v>
      </c>
    </row>
    <row r="390" spans="1:16" ht="12.75">
      <c r="A390" s="25" t="s">
        <v>45</v>
      </c>
      <c s="29" t="s">
        <v>711</v>
      </c>
      <c s="29" t="s">
        <v>966</v>
      </c>
      <c s="25" t="s">
        <v>307</v>
      </c>
      <c s="30" t="s">
        <v>967</v>
      </c>
      <c s="31" t="s">
        <v>243</v>
      </c>
      <c s="32">
        <v>10</v>
      </c>
      <c s="33">
        <v>0</v>
      </c>
      <c s="33">
        <f>ROUND(ROUND(H390,2)*ROUND(G390,3),2)</f>
      </c>
      <c r="O390">
        <f>(I390*21)/100</f>
      </c>
      <c t="s">
        <v>23</v>
      </c>
    </row>
    <row r="391" spans="1:5" ht="12.75">
      <c r="A391" s="34" t="s">
        <v>50</v>
      </c>
      <c r="E391" s="35" t="s">
        <v>47</v>
      </c>
    </row>
    <row r="392" spans="1:5" ht="63.75">
      <c r="A392" s="36" t="s">
        <v>51</v>
      </c>
      <c r="E392" s="37" t="s">
        <v>968</v>
      </c>
    </row>
    <row r="393" spans="1:5" ht="409.5">
      <c r="A393" t="s">
        <v>53</v>
      </c>
      <c r="E393" s="35" t="s">
        <v>969</v>
      </c>
    </row>
    <row r="394" spans="1:16" ht="12.75">
      <c r="A394" s="25" t="s">
        <v>45</v>
      </c>
      <c s="29" t="s">
        <v>716</v>
      </c>
      <c s="29" t="s">
        <v>768</v>
      </c>
      <c s="25" t="s">
        <v>47</v>
      </c>
      <c s="30" t="s">
        <v>769</v>
      </c>
      <c s="31" t="s">
        <v>243</v>
      </c>
      <c s="32">
        <v>4</v>
      </c>
      <c s="33">
        <v>0</v>
      </c>
      <c s="33">
        <f>ROUND(ROUND(H394,2)*ROUND(G394,3),2)</f>
      </c>
      <c r="O394">
        <f>(I394*21)/100</f>
      </c>
      <c t="s">
        <v>23</v>
      </c>
    </row>
    <row r="395" spans="1:5" ht="12.75">
      <c r="A395" s="34" t="s">
        <v>50</v>
      </c>
      <c r="E395" s="35" t="s">
        <v>47</v>
      </c>
    </row>
    <row r="396" spans="1:5" ht="38.25">
      <c r="A396" s="36" t="s">
        <v>51</v>
      </c>
      <c r="E396" s="37" t="s">
        <v>970</v>
      </c>
    </row>
    <row r="397" spans="1:5" ht="293.25">
      <c r="A397" t="s">
        <v>53</v>
      </c>
      <c r="E397" s="35" t="s">
        <v>771</v>
      </c>
    </row>
    <row r="398" spans="1:16" ht="12.75">
      <c r="A398" s="25" t="s">
        <v>45</v>
      </c>
      <c s="29" t="s">
        <v>721</v>
      </c>
      <c s="29" t="s">
        <v>971</v>
      </c>
      <c s="25" t="s">
        <v>47</v>
      </c>
      <c s="30" t="s">
        <v>972</v>
      </c>
      <c s="31" t="s">
        <v>49</v>
      </c>
      <c s="32">
        <v>87.77</v>
      </c>
      <c s="33">
        <v>0</v>
      </c>
      <c s="33">
        <f>ROUND(ROUND(H398,2)*ROUND(G398,3),2)</f>
      </c>
      <c r="O398">
        <f>(I398*21)/100</f>
      </c>
      <c t="s">
        <v>23</v>
      </c>
    </row>
    <row r="399" spans="1:5" ht="12.75">
      <c r="A399" s="34" t="s">
        <v>50</v>
      </c>
      <c r="E399" s="35" t="s">
        <v>47</v>
      </c>
    </row>
    <row r="400" spans="1:5" ht="114.75">
      <c r="A400" s="36" t="s">
        <v>51</v>
      </c>
      <c r="E400" s="37" t="s">
        <v>973</v>
      </c>
    </row>
    <row r="401" spans="1:5" ht="114.75">
      <c r="A401" t="s">
        <v>53</v>
      </c>
      <c r="E401" s="35" t="s">
        <v>798</v>
      </c>
    </row>
    <row r="402" spans="1:16" ht="12.75">
      <c r="A402" s="25" t="s">
        <v>45</v>
      </c>
      <c s="29" t="s">
        <v>726</v>
      </c>
      <c s="29" t="s">
        <v>974</v>
      </c>
      <c s="25" t="s">
        <v>47</v>
      </c>
      <c s="30" t="s">
        <v>975</v>
      </c>
      <c s="31" t="s">
        <v>49</v>
      </c>
      <c s="32">
        <v>123.078</v>
      </c>
      <c s="33">
        <v>0</v>
      </c>
      <c s="33">
        <f>ROUND(ROUND(H402,2)*ROUND(G402,3),2)</f>
      </c>
      <c r="O402">
        <f>(I402*21)/100</f>
      </c>
      <c t="s">
        <v>23</v>
      </c>
    </row>
    <row r="403" spans="1:5" ht="12.75">
      <c r="A403" s="34" t="s">
        <v>50</v>
      </c>
      <c r="E403" s="35" t="s">
        <v>47</v>
      </c>
    </row>
    <row r="404" spans="1:5" ht="153">
      <c r="A404" s="36" t="s">
        <v>51</v>
      </c>
      <c r="E404" s="37" t="s">
        <v>976</v>
      </c>
    </row>
    <row r="405" spans="1:5" ht="114.75">
      <c r="A405" t="s">
        <v>53</v>
      </c>
      <c r="E405" s="35" t="s">
        <v>798</v>
      </c>
    </row>
    <row r="406" spans="1:16" ht="12.75">
      <c r="A406" s="25" t="s">
        <v>45</v>
      </c>
      <c s="29" t="s">
        <v>731</v>
      </c>
      <c s="29" t="s">
        <v>795</v>
      </c>
      <c s="25" t="s">
        <v>47</v>
      </c>
      <c s="30" t="s">
        <v>796</v>
      </c>
      <c s="31" t="s">
        <v>49</v>
      </c>
      <c s="32">
        <v>64.12</v>
      </c>
      <c s="33">
        <v>0</v>
      </c>
      <c s="33">
        <f>ROUND(ROUND(H406,2)*ROUND(G406,3),2)</f>
      </c>
      <c r="O406">
        <f>(I406*21)/100</f>
      </c>
      <c t="s">
        <v>23</v>
      </c>
    </row>
    <row r="407" spans="1:5" ht="12.75">
      <c r="A407" s="34" t="s">
        <v>50</v>
      </c>
      <c r="E407" s="35" t="s">
        <v>47</v>
      </c>
    </row>
    <row r="408" spans="1:5" ht="165.75">
      <c r="A408" s="36" t="s">
        <v>51</v>
      </c>
      <c r="E408" s="37" t="s">
        <v>977</v>
      </c>
    </row>
    <row r="409" spans="1:5" ht="114.75">
      <c r="A409" t="s">
        <v>53</v>
      </c>
      <c r="E409" s="35" t="s">
        <v>798</v>
      </c>
    </row>
    <row r="410" spans="1:16" ht="12.75">
      <c r="A410" s="25" t="s">
        <v>45</v>
      </c>
      <c s="29" t="s">
        <v>733</v>
      </c>
      <c s="29" t="s">
        <v>978</v>
      </c>
      <c s="25" t="s">
        <v>47</v>
      </c>
      <c s="30" t="s">
        <v>979</v>
      </c>
      <c s="31" t="s">
        <v>57</v>
      </c>
      <c s="32">
        <v>1.42</v>
      </c>
      <c s="33">
        <v>0</v>
      </c>
      <c s="33">
        <f>ROUND(ROUND(H410,2)*ROUND(G410,3),2)</f>
      </c>
      <c r="O410">
        <f>(I410*21)/100</f>
      </c>
      <c t="s">
        <v>23</v>
      </c>
    </row>
    <row r="411" spans="1:5" ht="12.75">
      <c r="A411" s="34" t="s">
        <v>50</v>
      </c>
      <c r="E411" s="35" t="s">
        <v>47</v>
      </c>
    </row>
    <row r="412" spans="1:5" ht="127.5">
      <c r="A412" s="36" t="s">
        <v>51</v>
      </c>
      <c r="E412" s="37" t="s">
        <v>980</v>
      </c>
    </row>
    <row r="413" spans="1:5" ht="89.25">
      <c r="A413" t="s">
        <v>53</v>
      </c>
      <c r="E413" s="35" t="s">
        <v>981</v>
      </c>
    </row>
    <row r="414" spans="1:16" ht="12.75">
      <c r="A414" s="25" t="s">
        <v>45</v>
      </c>
      <c s="29" t="s">
        <v>738</v>
      </c>
      <c s="29" t="s">
        <v>982</v>
      </c>
      <c s="25" t="s">
        <v>307</v>
      </c>
      <c s="30" t="s">
        <v>983</v>
      </c>
      <c s="31" t="s">
        <v>110</v>
      </c>
      <c s="32">
        <v>19.2</v>
      </c>
      <c s="33">
        <v>0</v>
      </c>
      <c s="33">
        <f>ROUND(ROUND(H414,2)*ROUND(G414,3),2)</f>
      </c>
      <c r="O414">
        <f>(I414*21)/100</f>
      </c>
      <c t="s">
        <v>23</v>
      </c>
    </row>
    <row r="415" spans="1:5" ht="12.75">
      <c r="A415" s="34" t="s">
        <v>50</v>
      </c>
      <c r="E415" s="35" t="s">
        <v>47</v>
      </c>
    </row>
    <row r="416" spans="1:5" ht="76.5">
      <c r="A416" s="36" t="s">
        <v>51</v>
      </c>
      <c r="E416" s="37" t="s">
        <v>984</v>
      </c>
    </row>
    <row r="417" spans="1:5" ht="89.25">
      <c r="A417" t="s">
        <v>53</v>
      </c>
      <c r="E417" s="35" t="s">
        <v>985</v>
      </c>
    </row>
    <row r="418" spans="1:16" ht="12.75">
      <c r="A418" s="25" t="s">
        <v>45</v>
      </c>
      <c s="29" t="s">
        <v>740</v>
      </c>
      <c s="29" t="s">
        <v>805</v>
      </c>
      <c s="25" t="s">
        <v>47</v>
      </c>
      <c s="30" t="s">
        <v>806</v>
      </c>
      <c s="31" t="s">
        <v>49</v>
      </c>
      <c s="32">
        <v>5.85</v>
      </c>
      <c s="33">
        <v>0</v>
      </c>
      <c s="33">
        <f>ROUND(ROUND(H418,2)*ROUND(G418,3),2)</f>
      </c>
      <c r="O418">
        <f>(I418*21)/100</f>
      </c>
      <c t="s">
        <v>23</v>
      </c>
    </row>
    <row r="419" spans="1:5" ht="12.75">
      <c r="A419" s="34" t="s">
        <v>50</v>
      </c>
      <c r="E419" s="35" t="s">
        <v>47</v>
      </c>
    </row>
    <row r="420" spans="1:5" ht="76.5">
      <c r="A420" s="36" t="s">
        <v>51</v>
      </c>
      <c r="E420" s="37" t="s">
        <v>986</v>
      </c>
    </row>
    <row r="421" spans="1:5" ht="89.25">
      <c r="A421" t="s">
        <v>53</v>
      </c>
      <c r="E421" s="35" t="s">
        <v>808</v>
      </c>
    </row>
    <row r="422" spans="1:16" ht="12.75">
      <c r="A422" s="25" t="s">
        <v>45</v>
      </c>
      <c s="29" t="s">
        <v>745</v>
      </c>
      <c s="29" t="s">
        <v>810</v>
      </c>
      <c s="25" t="s">
        <v>47</v>
      </c>
      <c s="30" t="s">
        <v>811</v>
      </c>
      <c s="31" t="s">
        <v>152</v>
      </c>
      <c s="32">
        <v>72.15</v>
      </c>
      <c s="33">
        <v>0</v>
      </c>
      <c s="33">
        <f>ROUND(ROUND(H422,2)*ROUND(G422,3),2)</f>
      </c>
      <c r="O422">
        <f>(I422*21)/100</f>
      </c>
      <c t="s">
        <v>23</v>
      </c>
    </row>
    <row r="423" spans="1:5" ht="12.75">
      <c r="A423" s="34" t="s">
        <v>50</v>
      </c>
      <c r="E423" s="35" t="s">
        <v>47</v>
      </c>
    </row>
    <row r="424" spans="1:5" ht="76.5">
      <c r="A424" s="36" t="s">
        <v>51</v>
      </c>
      <c r="E424" s="37" t="s">
        <v>987</v>
      </c>
    </row>
    <row r="425" spans="1:5" ht="89.25">
      <c r="A425" t="s">
        <v>53</v>
      </c>
      <c r="E425" s="35" t="s">
        <v>808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4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0+O8+O69+O130+O167+O188+O237+O278+O315+O344+O353</f>
      </c>
      <c t="s">
        <v>22</v>
      </c>
    </row>
    <row r="3" spans="1:16" ht="15" customHeight="1">
      <c r="A3" t="s">
        <v>12</v>
      </c>
      <c s="12" t="s">
        <v>14</v>
      </c>
      <c s="13" t="s">
        <v>15</v>
      </c>
      <c s="1"/>
      <c s="14" t="s">
        <v>16</v>
      </c>
      <c s="1"/>
      <c s="9"/>
      <c s="8" t="s">
        <v>988</v>
      </c>
      <c s="41">
        <f>0+I8+I69+I130+I167+I188+I237+I278+I315+I344+I353</f>
      </c>
      <c r="O3" t="s">
        <v>19</v>
      </c>
      <c t="s">
        <v>23</v>
      </c>
    </row>
    <row r="4" spans="1:16" ht="15" customHeight="1">
      <c r="A4" t="s">
        <v>17</v>
      </c>
      <c s="16" t="s">
        <v>18</v>
      </c>
      <c s="17" t="s">
        <v>988</v>
      </c>
      <c s="6"/>
      <c s="18" t="s">
        <v>989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f>
      </c>
      <c>
        <f>0+O9+O13+O17+O21+O25+O29+O33+O37+O41+O45+O49+O53+O57+O61+O65</f>
      </c>
    </row>
    <row r="9" spans="1:16" ht="12.75">
      <c r="A9" s="25" t="s">
        <v>45</v>
      </c>
      <c s="29" t="s">
        <v>29</v>
      </c>
      <c s="29" t="s">
        <v>46</v>
      </c>
      <c s="25" t="s">
        <v>47</v>
      </c>
      <c s="30" t="s">
        <v>48</v>
      </c>
      <c s="31" t="s">
        <v>49</v>
      </c>
      <c s="32">
        <v>33.121</v>
      </c>
      <c s="33">
        <v>0</v>
      </c>
      <c s="33">
        <f>ROUND(ROUND(H9,2)*ROUND(G9,3),2)</f>
      </c>
      <c r="O9">
        <f>(I9*21)/100</f>
      </c>
      <c t="s">
        <v>23</v>
      </c>
    </row>
    <row r="10" spans="1:5" ht="12.75">
      <c r="A10" s="34" t="s">
        <v>50</v>
      </c>
      <c r="E10" s="35" t="s">
        <v>47</v>
      </c>
    </row>
    <row r="11" spans="1:5" ht="89.25">
      <c r="A11" s="36" t="s">
        <v>51</v>
      </c>
      <c r="E11" s="37" t="s">
        <v>990</v>
      </c>
    </row>
    <row r="12" spans="1:5" ht="51">
      <c r="A12" t="s">
        <v>53</v>
      </c>
      <c r="E12" s="35" t="s">
        <v>54</v>
      </c>
    </row>
    <row r="13" spans="1:16" ht="12.75">
      <c r="A13" s="25" t="s">
        <v>45</v>
      </c>
      <c s="29" t="s">
        <v>23</v>
      </c>
      <c s="29" t="s">
        <v>300</v>
      </c>
      <c s="25" t="s">
        <v>47</v>
      </c>
      <c s="30" t="s">
        <v>301</v>
      </c>
      <c s="31" t="s">
        <v>57</v>
      </c>
      <c s="32">
        <v>80.105</v>
      </c>
      <c s="33">
        <v>0</v>
      </c>
      <c s="33">
        <f>ROUND(ROUND(H13,2)*ROUND(G13,3),2)</f>
      </c>
      <c r="O13">
        <f>(I13*21)/100</f>
      </c>
      <c t="s">
        <v>23</v>
      </c>
    </row>
    <row r="14" spans="1:5" ht="12.75">
      <c r="A14" s="34" t="s">
        <v>50</v>
      </c>
      <c r="E14" s="35" t="s">
        <v>47</v>
      </c>
    </row>
    <row r="15" spans="1:5" ht="51">
      <c r="A15" s="36" t="s">
        <v>51</v>
      </c>
      <c r="E15" s="37" t="s">
        <v>991</v>
      </c>
    </row>
    <row r="16" spans="1:5" ht="51">
      <c r="A16" t="s">
        <v>53</v>
      </c>
      <c r="E16" s="35" t="s">
        <v>54</v>
      </c>
    </row>
    <row r="17" spans="1:16" ht="12.75">
      <c r="A17" s="25" t="s">
        <v>45</v>
      </c>
      <c s="29" t="s">
        <v>22</v>
      </c>
      <c s="29" t="s">
        <v>55</v>
      </c>
      <c s="25" t="s">
        <v>47</v>
      </c>
      <c s="30" t="s">
        <v>56</v>
      </c>
      <c s="31" t="s">
        <v>57</v>
      </c>
      <c s="32">
        <v>1.137</v>
      </c>
      <c s="33">
        <v>0</v>
      </c>
      <c s="33">
        <f>ROUND(ROUND(H17,2)*ROUND(G17,3),2)</f>
      </c>
      <c r="O17">
        <f>(I17*21)/100</f>
      </c>
      <c t="s">
        <v>23</v>
      </c>
    </row>
    <row r="18" spans="1:5" ht="12.75">
      <c r="A18" s="34" t="s">
        <v>50</v>
      </c>
      <c r="E18" s="35" t="s">
        <v>47</v>
      </c>
    </row>
    <row r="19" spans="1:5" ht="51">
      <c r="A19" s="36" t="s">
        <v>51</v>
      </c>
      <c r="E19" s="37" t="s">
        <v>992</v>
      </c>
    </row>
    <row r="20" spans="1:5" ht="51">
      <c r="A20" t="s">
        <v>53</v>
      </c>
      <c r="E20" s="35" t="s">
        <v>54</v>
      </c>
    </row>
    <row r="21" spans="1:16" ht="12.75">
      <c r="A21" s="25" t="s">
        <v>45</v>
      </c>
      <c s="29" t="s">
        <v>33</v>
      </c>
      <c s="29" t="s">
        <v>59</v>
      </c>
      <c s="25" t="s">
        <v>47</v>
      </c>
      <c s="30" t="s">
        <v>60</v>
      </c>
      <c s="31" t="s">
        <v>61</v>
      </c>
      <c s="32">
        <v>1</v>
      </c>
      <c s="33">
        <v>0</v>
      </c>
      <c s="33">
        <f>ROUND(ROUND(H21,2)*ROUND(G21,3),2)</f>
      </c>
      <c r="O21">
        <f>(I21*21)/100</f>
      </c>
      <c t="s">
        <v>23</v>
      </c>
    </row>
    <row r="22" spans="1:5" ht="12.75">
      <c r="A22" s="34" t="s">
        <v>50</v>
      </c>
      <c r="E22" s="35" t="s">
        <v>47</v>
      </c>
    </row>
    <row r="23" spans="1:5" ht="178.5">
      <c r="A23" s="36" t="s">
        <v>51</v>
      </c>
      <c r="E23" s="37" t="s">
        <v>993</v>
      </c>
    </row>
    <row r="24" spans="1:5" ht="51">
      <c r="A24" t="s">
        <v>53</v>
      </c>
      <c r="E24" s="35" t="s">
        <v>63</v>
      </c>
    </row>
    <row r="25" spans="1:16" ht="12.75">
      <c r="A25" s="25" t="s">
        <v>45</v>
      </c>
      <c s="29" t="s">
        <v>35</v>
      </c>
      <c s="29" t="s">
        <v>64</v>
      </c>
      <c s="25" t="s">
        <v>47</v>
      </c>
      <c s="30" t="s">
        <v>65</v>
      </c>
      <c s="31" t="s">
        <v>61</v>
      </c>
      <c s="32">
        <v>1</v>
      </c>
      <c s="33">
        <v>0</v>
      </c>
      <c s="33">
        <f>ROUND(ROUND(H25,2)*ROUND(G25,3),2)</f>
      </c>
      <c r="O25">
        <f>(I25*21)/100</f>
      </c>
      <c t="s">
        <v>23</v>
      </c>
    </row>
    <row r="26" spans="1:5" ht="12.75">
      <c r="A26" s="34" t="s">
        <v>50</v>
      </c>
      <c r="E26" s="35" t="s">
        <v>47</v>
      </c>
    </row>
    <row r="27" spans="1:5" ht="25.5">
      <c r="A27" s="36" t="s">
        <v>51</v>
      </c>
      <c r="E27" s="37" t="s">
        <v>994</v>
      </c>
    </row>
    <row r="28" spans="1:5" ht="51">
      <c r="A28" t="s">
        <v>53</v>
      </c>
      <c r="E28" s="35" t="s">
        <v>67</v>
      </c>
    </row>
    <row r="29" spans="1:16" ht="12.75">
      <c r="A29" s="25" t="s">
        <v>45</v>
      </c>
      <c s="29" t="s">
        <v>37</v>
      </c>
      <c s="29" t="s">
        <v>68</v>
      </c>
      <c s="25" t="s">
        <v>29</v>
      </c>
      <c s="30" t="s">
        <v>69</v>
      </c>
      <c s="31" t="s">
        <v>61</v>
      </c>
      <c s="32">
        <v>1</v>
      </c>
      <c s="33">
        <v>0</v>
      </c>
      <c s="33">
        <f>ROUND(ROUND(H29,2)*ROUND(G29,3),2)</f>
      </c>
      <c r="O29">
        <f>(I29*21)/100</f>
      </c>
      <c t="s">
        <v>23</v>
      </c>
    </row>
    <row r="30" spans="1:5" ht="12.75">
      <c r="A30" s="34" t="s">
        <v>50</v>
      </c>
      <c r="E30" s="35" t="s">
        <v>47</v>
      </c>
    </row>
    <row r="31" spans="1:5" ht="63.75">
      <c r="A31" s="36" t="s">
        <v>51</v>
      </c>
      <c r="E31" s="37" t="s">
        <v>995</v>
      </c>
    </row>
    <row r="32" spans="1:5" ht="51">
      <c r="A32" t="s">
        <v>53</v>
      </c>
      <c r="E32" s="35" t="s">
        <v>71</v>
      </c>
    </row>
    <row r="33" spans="1:16" ht="12.75">
      <c r="A33" s="25" t="s">
        <v>45</v>
      </c>
      <c s="29" t="s">
        <v>73</v>
      </c>
      <c s="29" t="s">
        <v>68</v>
      </c>
      <c s="25" t="s">
        <v>23</v>
      </c>
      <c s="30" t="s">
        <v>69</v>
      </c>
      <c s="31" t="s">
        <v>61</v>
      </c>
      <c s="32">
        <v>1</v>
      </c>
      <c s="33">
        <v>0</v>
      </c>
      <c s="33">
        <f>ROUND(ROUND(H33,2)*ROUND(G33,3),2)</f>
      </c>
      <c r="O33">
        <f>(I33*21)/100</f>
      </c>
      <c t="s">
        <v>23</v>
      </c>
    </row>
    <row r="34" spans="1:5" ht="12.75">
      <c r="A34" s="34" t="s">
        <v>50</v>
      </c>
      <c r="E34" s="35" t="s">
        <v>47</v>
      </c>
    </row>
    <row r="35" spans="1:5" ht="140.25">
      <c r="A35" s="36" t="s">
        <v>51</v>
      </c>
      <c r="E35" s="37" t="s">
        <v>996</v>
      </c>
    </row>
    <row r="36" spans="1:5" ht="51">
      <c r="A36" t="s">
        <v>53</v>
      </c>
      <c r="E36" s="35" t="s">
        <v>71</v>
      </c>
    </row>
    <row r="37" spans="1:16" ht="12.75">
      <c r="A37" s="25" t="s">
        <v>45</v>
      </c>
      <c s="29" t="s">
        <v>78</v>
      </c>
      <c s="29" t="s">
        <v>74</v>
      </c>
      <c s="25" t="s">
        <v>47</v>
      </c>
      <c s="30" t="s">
        <v>75</v>
      </c>
      <c s="31" t="s">
        <v>61</v>
      </c>
      <c s="32">
        <v>1</v>
      </c>
      <c s="33">
        <v>0</v>
      </c>
      <c s="33">
        <f>ROUND(ROUND(H37,2)*ROUND(G37,3),2)</f>
      </c>
      <c r="O37">
        <f>(I37*21)/100</f>
      </c>
      <c t="s">
        <v>23</v>
      </c>
    </row>
    <row r="38" spans="1:5" ht="12.75">
      <c r="A38" s="34" t="s">
        <v>50</v>
      </c>
      <c r="E38" s="35" t="s">
        <v>47</v>
      </c>
    </row>
    <row r="39" spans="1:5" ht="127.5">
      <c r="A39" s="36" t="s">
        <v>51</v>
      </c>
      <c r="E39" s="37" t="s">
        <v>450</v>
      </c>
    </row>
    <row r="40" spans="1:5" ht="89.25">
      <c r="A40" t="s">
        <v>53</v>
      </c>
      <c r="E40" s="35" t="s">
        <v>77</v>
      </c>
    </row>
    <row r="41" spans="1:16" ht="12.75">
      <c r="A41" s="25" t="s">
        <v>45</v>
      </c>
      <c s="29" t="s">
        <v>40</v>
      </c>
      <c s="29" t="s">
        <v>79</v>
      </c>
      <c s="25" t="s">
        <v>47</v>
      </c>
      <c s="30" t="s">
        <v>80</v>
      </c>
      <c s="31" t="s">
        <v>61</v>
      </c>
      <c s="32">
        <v>1</v>
      </c>
      <c s="33">
        <v>0</v>
      </c>
      <c s="33">
        <f>ROUND(ROUND(H41,2)*ROUND(G41,3),2)</f>
      </c>
      <c r="O41">
        <f>(I41*21)/100</f>
      </c>
      <c t="s">
        <v>23</v>
      </c>
    </row>
    <row r="42" spans="1:5" ht="12.75">
      <c r="A42" s="34" t="s">
        <v>50</v>
      </c>
      <c r="E42" s="35" t="s">
        <v>47</v>
      </c>
    </row>
    <row r="43" spans="1:5" ht="102">
      <c r="A43" s="36" t="s">
        <v>51</v>
      </c>
      <c r="E43" s="37" t="s">
        <v>997</v>
      </c>
    </row>
    <row r="44" spans="1:5" ht="51">
      <c r="A44" t="s">
        <v>53</v>
      </c>
      <c r="E44" s="35" t="s">
        <v>71</v>
      </c>
    </row>
    <row r="45" spans="1:16" ht="12.75">
      <c r="A45" s="25" t="s">
        <v>45</v>
      </c>
      <c s="29" t="s">
        <v>42</v>
      </c>
      <c s="29" t="s">
        <v>451</v>
      </c>
      <c s="25" t="s">
        <v>47</v>
      </c>
      <c s="30" t="s">
        <v>452</v>
      </c>
      <c s="31" t="s">
        <v>243</v>
      </c>
      <c s="32">
        <v>1</v>
      </c>
      <c s="33">
        <v>0</v>
      </c>
      <c s="33">
        <f>ROUND(ROUND(H45,2)*ROUND(G45,3),2)</f>
      </c>
      <c r="O45">
        <f>(I45*21)/100</f>
      </c>
      <c t="s">
        <v>23</v>
      </c>
    </row>
    <row r="46" spans="1:5" ht="12.75">
      <c r="A46" s="34" t="s">
        <v>50</v>
      </c>
      <c r="E46" s="35" t="s">
        <v>47</v>
      </c>
    </row>
    <row r="47" spans="1:5" ht="76.5">
      <c r="A47" s="36" t="s">
        <v>51</v>
      </c>
      <c r="E47" s="37" t="s">
        <v>453</v>
      </c>
    </row>
    <row r="48" spans="1:5" ht="51">
      <c r="A48" t="s">
        <v>53</v>
      </c>
      <c r="E48" s="35" t="s">
        <v>71</v>
      </c>
    </row>
    <row r="49" spans="1:16" ht="12.75">
      <c r="A49" s="25" t="s">
        <v>45</v>
      </c>
      <c s="29" t="s">
        <v>88</v>
      </c>
      <c s="29" t="s">
        <v>82</v>
      </c>
      <c s="25" t="s">
        <v>47</v>
      </c>
      <c s="30" t="s">
        <v>83</v>
      </c>
      <c s="31" t="s">
        <v>61</v>
      </c>
      <c s="32">
        <v>1</v>
      </c>
      <c s="33">
        <v>0</v>
      </c>
      <c s="33">
        <f>ROUND(ROUND(H49,2)*ROUND(G49,3),2)</f>
      </c>
      <c r="O49">
        <f>(I49*21)/100</f>
      </c>
      <c t="s">
        <v>23</v>
      </c>
    </row>
    <row r="50" spans="1:5" ht="12.75">
      <c r="A50" s="34" t="s">
        <v>50</v>
      </c>
      <c r="E50" s="35" t="s">
        <v>47</v>
      </c>
    </row>
    <row r="51" spans="1:5" ht="76.5">
      <c r="A51" s="36" t="s">
        <v>51</v>
      </c>
      <c r="E51" s="37" t="s">
        <v>84</v>
      </c>
    </row>
    <row r="52" spans="1:5" ht="51">
      <c r="A52" t="s">
        <v>53</v>
      </c>
      <c r="E52" s="35" t="s">
        <v>71</v>
      </c>
    </row>
    <row r="53" spans="1:16" ht="12.75">
      <c r="A53" s="25" t="s">
        <v>45</v>
      </c>
      <c s="29" t="s">
        <v>93</v>
      </c>
      <c s="29" t="s">
        <v>85</v>
      </c>
      <c s="25" t="s">
        <v>47</v>
      </c>
      <c s="30" t="s">
        <v>86</v>
      </c>
      <c s="31" t="s">
        <v>61</v>
      </c>
      <c s="32">
        <v>1</v>
      </c>
      <c s="33">
        <v>0</v>
      </c>
      <c s="33">
        <f>ROUND(ROUND(H53,2)*ROUND(G53,3),2)</f>
      </c>
      <c r="O53">
        <f>(I53*21)/100</f>
      </c>
      <c t="s">
        <v>23</v>
      </c>
    </row>
    <row r="54" spans="1:5" ht="12.75">
      <c r="A54" s="34" t="s">
        <v>50</v>
      </c>
      <c r="E54" s="35" t="s">
        <v>47</v>
      </c>
    </row>
    <row r="55" spans="1:5" ht="102">
      <c r="A55" s="36" t="s">
        <v>51</v>
      </c>
      <c r="E55" s="37" t="s">
        <v>998</v>
      </c>
    </row>
    <row r="56" spans="1:5" ht="51">
      <c r="A56" t="s">
        <v>53</v>
      </c>
      <c r="E56" s="35" t="s">
        <v>71</v>
      </c>
    </row>
    <row r="57" spans="1:16" ht="12.75">
      <c r="A57" s="25" t="s">
        <v>45</v>
      </c>
      <c s="29" t="s">
        <v>98</v>
      </c>
      <c s="29" t="s">
        <v>89</v>
      </c>
      <c s="25" t="s">
        <v>29</v>
      </c>
      <c s="30" t="s">
        <v>90</v>
      </c>
      <c s="31" t="s">
        <v>61</v>
      </c>
      <c s="32">
        <v>1</v>
      </c>
      <c s="33">
        <v>0</v>
      </c>
      <c s="33">
        <f>ROUND(ROUND(H57,2)*ROUND(G57,3),2)</f>
      </c>
      <c r="O57">
        <f>(I57*21)/100</f>
      </c>
      <c t="s">
        <v>23</v>
      </c>
    </row>
    <row r="58" spans="1:5" ht="12.75">
      <c r="A58" s="34" t="s">
        <v>50</v>
      </c>
      <c r="E58" s="35" t="s">
        <v>47</v>
      </c>
    </row>
    <row r="59" spans="1:5" ht="63.75">
      <c r="A59" s="36" t="s">
        <v>51</v>
      </c>
      <c r="E59" s="37" t="s">
        <v>999</v>
      </c>
    </row>
    <row r="60" spans="1:5" ht="51">
      <c r="A60" t="s">
        <v>53</v>
      </c>
      <c r="E60" s="35" t="s">
        <v>71</v>
      </c>
    </row>
    <row r="61" spans="1:16" ht="12.75">
      <c r="A61" s="25" t="s">
        <v>45</v>
      </c>
      <c s="29" t="s">
        <v>103</v>
      </c>
      <c s="29" t="s">
        <v>89</v>
      </c>
      <c s="25" t="s">
        <v>23</v>
      </c>
      <c s="30" t="s">
        <v>90</v>
      </c>
      <c s="31" t="s">
        <v>61</v>
      </c>
      <c s="32">
        <v>1</v>
      </c>
      <c s="33">
        <v>0</v>
      </c>
      <c s="33">
        <f>ROUND(ROUND(H61,2)*ROUND(G61,3),2)</f>
      </c>
      <c r="O61">
        <f>(I61*21)/100</f>
      </c>
      <c t="s">
        <v>23</v>
      </c>
    </row>
    <row r="62" spans="1:5" ht="12.75">
      <c r="A62" s="34" t="s">
        <v>50</v>
      </c>
      <c r="E62" s="35" t="s">
        <v>47</v>
      </c>
    </row>
    <row r="63" spans="1:5" ht="38.25">
      <c r="A63" s="36" t="s">
        <v>51</v>
      </c>
      <c r="E63" s="37" t="s">
        <v>91</v>
      </c>
    </row>
    <row r="64" spans="1:5" ht="51">
      <c r="A64" t="s">
        <v>53</v>
      </c>
      <c r="E64" s="35" t="s">
        <v>71</v>
      </c>
    </row>
    <row r="65" spans="1:16" ht="12.75">
      <c r="A65" s="25" t="s">
        <v>45</v>
      </c>
      <c s="29" t="s">
        <v>107</v>
      </c>
      <c s="29" t="s">
        <v>325</v>
      </c>
      <c s="25" t="s">
        <v>47</v>
      </c>
      <c s="30" t="s">
        <v>326</v>
      </c>
      <c s="31" t="s">
        <v>243</v>
      </c>
      <c s="32">
        <v>1</v>
      </c>
      <c s="33">
        <v>0</v>
      </c>
      <c s="33">
        <f>ROUND(ROUND(H65,2)*ROUND(G65,3),2)</f>
      </c>
      <c r="O65">
        <f>(I65*21)/100</f>
      </c>
      <c t="s">
        <v>23</v>
      </c>
    </row>
    <row r="66" spans="1:5" ht="12.75">
      <c r="A66" s="34" t="s">
        <v>50</v>
      </c>
      <c r="E66" s="35" t="s">
        <v>47</v>
      </c>
    </row>
    <row r="67" spans="1:5" ht="102">
      <c r="A67" s="36" t="s">
        <v>51</v>
      </c>
      <c r="E67" s="37" t="s">
        <v>1000</v>
      </c>
    </row>
    <row r="68" spans="1:5" ht="76.5">
      <c r="A68" t="s">
        <v>53</v>
      </c>
      <c r="E68" s="35" t="s">
        <v>328</v>
      </c>
    </row>
    <row r="69" spans="1:18" ht="12.75" customHeight="1">
      <c r="A69" s="6" t="s">
        <v>43</v>
      </c>
      <c s="6"/>
      <c s="39" t="s">
        <v>29</v>
      </c>
      <c s="6"/>
      <c s="27" t="s">
        <v>92</v>
      </c>
      <c s="6"/>
      <c s="6"/>
      <c s="6"/>
      <c s="40">
        <f>0+Q69</f>
      </c>
      <c r="O69">
        <f>0+R69</f>
      </c>
      <c r="Q69">
        <f>0+I70+I74+I78+I82+I86+I90+I94+I98+I102+I106+I110+I114+I118+I122+I126</f>
      </c>
      <c>
        <f>0+O70+O74+O78+O82+O86+O90+O94+O98+O102+O106+O110+O114+O118+O122+O126</f>
      </c>
    </row>
    <row r="70" spans="1:16" ht="12.75">
      <c r="A70" s="25" t="s">
        <v>45</v>
      </c>
      <c s="29" t="s">
        <v>112</v>
      </c>
      <c s="29" t="s">
        <v>329</v>
      </c>
      <c s="25" t="s">
        <v>47</v>
      </c>
      <c s="30" t="s">
        <v>330</v>
      </c>
      <c s="31" t="s">
        <v>152</v>
      </c>
      <c s="32">
        <v>398</v>
      </c>
      <c s="33">
        <v>0</v>
      </c>
      <c s="33">
        <f>ROUND(ROUND(H70,2)*ROUND(G70,3),2)</f>
      </c>
      <c r="O70">
        <f>(I70*21)/100</f>
      </c>
      <c t="s">
        <v>23</v>
      </c>
    </row>
    <row r="71" spans="1:5" ht="12.75">
      <c r="A71" s="34" t="s">
        <v>50</v>
      </c>
      <c r="E71" s="35" t="s">
        <v>47</v>
      </c>
    </row>
    <row r="72" spans="1:5" ht="38.25">
      <c r="A72" s="36" t="s">
        <v>51</v>
      </c>
      <c r="E72" s="37" t="s">
        <v>1001</v>
      </c>
    </row>
    <row r="73" spans="1:5" ht="51">
      <c r="A73" t="s">
        <v>53</v>
      </c>
      <c r="E73" s="35" t="s">
        <v>332</v>
      </c>
    </row>
    <row r="74" spans="1:16" ht="12.75">
      <c r="A74" s="25" t="s">
        <v>45</v>
      </c>
      <c s="29" t="s">
        <v>116</v>
      </c>
      <c s="29" t="s">
        <v>1002</v>
      </c>
      <c s="25" t="s">
        <v>47</v>
      </c>
      <c s="30" t="s">
        <v>1003</v>
      </c>
      <c s="31" t="s">
        <v>243</v>
      </c>
      <c s="32">
        <v>14</v>
      </c>
      <c s="33">
        <v>0</v>
      </c>
      <c s="33">
        <f>ROUND(ROUND(H74,2)*ROUND(G74,3),2)</f>
      </c>
      <c r="O74">
        <f>(I74*21)/100</f>
      </c>
      <c t="s">
        <v>23</v>
      </c>
    </row>
    <row r="75" spans="1:5" ht="12.75">
      <c r="A75" s="34" t="s">
        <v>50</v>
      </c>
      <c r="E75" s="35" t="s">
        <v>47</v>
      </c>
    </row>
    <row r="76" spans="1:5" ht="12.75">
      <c r="A76" s="36" t="s">
        <v>51</v>
      </c>
      <c r="E76" s="37" t="s">
        <v>1004</v>
      </c>
    </row>
    <row r="77" spans="1:5" ht="191.25">
      <c r="A77" t="s">
        <v>53</v>
      </c>
      <c r="E77" s="35" t="s">
        <v>1005</v>
      </c>
    </row>
    <row r="78" spans="1:16" ht="25.5">
      <c r="A78" s="25" t="s">
        <v>45</v>
      </c>
      <c s="29" t="s">
        <v>121</v>
      </c>
      <c s="29" t="s">
        <v>99</v>
      </c>
      <c s="25" t="s">
        <v>47</v>
      </c>
      <c s="30" t="s">
        <v>100</v>
      </c>
      <c s="31" t="s">
        <v>49</v>
      </c>
      <c s="32">
        <v>78.408</v>
      </c>
      <c s="33">
        <v>0</v>
      </c>
      <c s="33">
        <f>ROUND(ROUND(H78,2)*ROUND(G78,3),2)</f>
      </c>
      <c r="O78">
        <f>(I78*21)/100</f>
      </c>
      <c t="s">
        <v>23</v>
      </c>
    </row>
    <row r="79" spans="1:5" ht="12.75">
      <c r="A79" s="34" t="s">
        <v>50</v>
      </c>
      <c r="E79" s="35" t="s">
        <v>47</v>
      </c>
    </row>
    <row r="80" spans="1:5" ht="102">
      <c r="A80" s="36" t="s">
        <v>51</v>
      </c>
      <c r="E80" s="37" t="s">
        <v>1006</v>
      </c>
    </row>
    <row r="81" spans="1:5" ht="89.25">
      <c r="A81" t="s">
        <v>53</v>
      </c>
      <c r="E81" s="35" t="s">
        <v>102</v>
      </c>
    </row>
    <row r="82" spans="1:16" ht="12.75">
      <c r="A82" s="25" t="s">
        <v>45</v>
      </c>
      <c s="29" t="s">
        <v>126</v>
      </c>
      <c s="29" t="s">
        <v>108</v>
      </c>
      <c s="25" t="s">
        <v>47</v>
      </c>
      <c s="30" t="s">
        <v>109</v>
      </c>
      <c s="31" t="s">
        <v>110</v>
      </c>
      <c s="32">
        <v>32</v>
      </c>
      <c s="33">
        <v>0</v>
      </c>
      <c s="33">
        <f>ROUND(ROUND(H82,2)*ROUND(G82,3),2)</f>
      </c>
      <c r="O82">
        <f>(I82*21)/100</f>
      </c>
      <c t="s">
        <v>23</v>
      </c>
    </row>
    <row r="83" spans="1:5" ht="12.75">
      <c r="A83" s="34" t="s">
        <v>50</v>
      </c>
      <c r="E83" s="35" t="s">
        <v>47</v>
      </c>
    </row>
    <row r="84" spans="1:5" ht="25.5">
      <c r="A84" s="36" t="s">
        <v>51</v>
      </c>
      <c r="E84" s="37" t="s">
        <v>1007</v>
      </c>
    </row>
    <row r="85" spans="1:5" ht="89.25">
      <c r="A85" t="s">
        <v>53</v>
      </c>
      <c r="E85" s="35" t="s">
        <v>102</v>
      </c>
    </row>
    <row r="86" spans="1:16" ht="12.75">
      <c r="A86" s="25" t="s">
        <v>45</v>
      </c>
      <c s="29" t="s">
        <v>131</v>
      </c>
      <c s="29" t="s">
        <v>113</v>
      </c>
      <c s="25" t="s">
        <v>47</v>
      </c>
      <c s="30" t="s">
        <v>114</v>
      </c>
      <c s="31" t="s">
        <v>49</v>
      </c>
      <c s="32">
        <v>0</v>
      </c>
      <c s="33">
        <v>0</v>
      </c>
      <c s="33">
        <f>ROUND(ROUND(H86,2)*ROUND(G86,3),2)</f>
      </c>
      <c r="O86">
        <f>(I86*21)/100</f>
      </c>
      <c t="s">
        <v>23</v>
      </c>
    </row>
    <row r="87" spans="1:5" ht="12.75">
      <c r="A87" s="34" t="s">
        <v>50</v>
      </c>
      <c r="E87" s="35" t="s">
        <v>47</v>
      </c>
    </row>
    <row r="88" spans="1:5" ht="63.75">
      <c r="A88" s="36" t="s">
        <v>51</v>
      </c>
      <c r="E88" s="37" t="s">
        <v>1008</v>
      </c>
    </row>
    <row r="89" spans="1:5" ht="89.25">
      <c r="A89" t="s">
        <v>53</v>
      </c>
      <c r="E89" s="35" t="s">
        <v>102</v>
      </c>
    </row>
    <row r="90" spans="1:16" ht="12.75">
      <c r="A90" s="25" t="s">
        <v>45</v>
      </c>
      <c s="29" t="s">
        <v>135</v>
      </c>
      <c s="29" t="s">
        <v>117</v>
      </c>
      <c s="25" t="s">
        <v>47</v>
      </c>
      <c s="30" t="s">
        <v>118</v>
      </c>
      <c s="31" t="s">
        <v>49</v>
      </c>
      <c s="32">
        <v>38.565</v>
      </c>
      <c s="33">
        <v>0</v>
      </c>
      <c s="33">
        <f>ROUND(ROUND(H90,2)*ROUND(G90,3),2)</f>
      </c>
      <c r="O90">
        <f>(I90*21)/100</f>
      </c>
      <c t="s">
        <v>23</v>
      </c>
    </row>
    <row r="91" spans="1:5" ht="12.75">
      <c r="A91" s="34" t="s">
        <v>50</v>
      </c>
      <c r="E91" s="35" t="s">
        <v>47</v>
      </c>
    </row>
    <row r="92" spans="1:5" ht="114.75">
      <c r="A92" s="36" t="s">
        <v>51</v>
      </c>
      <c r="E92" s="37" t="s">
        <v>1009</v>
      </c>
    </row>
    <row r="93" spans="1:5" ht="63.75">
      <c r="A93" t="s">
        <v>53</v>
      </c>
      <c r="E93" s="35" t="s">
        <v>120</v>
      </c>
    </row>
    <row r="94" spans="1:16" ht="12.75">
      <c r="A94" s="25" t="s">
        <v>45</v>
      </c>
      <c s="29" t="s">
        <v>140</v>
      </c>
      <c s="29" t="s">
        <v>122</v>
      </c>
      <c s="25" t="s">
        <v>47</v>
      </c>
      <c s="30" t="s">
        <v>123</v>
      </c>
      <c s="31" t="s">
        <v>49</v>
      </c>
      <c s="32">
        <v>294.354</v>
      </c>
      <c s="33">
        <v>0</v>
      </c>
      <c s="33">
        <f>ROUND(ROUND(H94,2)*ROUND(G94,3),2)</f>
      </c>
      <c r="O94">
        <f>(I94*21)/100</f>
      </c>
      <c t="s">
        <v>23</v>
      </c>
    </row>
    <row r="95" spans="1:5" ht="12.75">
      <c r="A95" s="34" t="s">
        <v>50</v>
      </c>
      <c r="E95" s="35" t="s">
        <v>47</v>
      </c>
    </row>
    <row r="96" spans="1:5" ht="127.5">
      <c r="A96" s="36" t="s">
        <v>51</v>
      </c>
      <c r="E96" s="37" t="s">
        <v>1010</v>
      </c>
    </row>
    <row r="97" spans="1:5" ht="318.75">
      <c r="A97" t="s">
        <v>53</v>
      </c>
      <c r="E97" s="35" t="s">
        <v>125</v>
      </c>
    </row>
    <row r="98" spans="1:16" ht="12.75">
      <c r="A98" s="25" t="s">
        <v>45</v>
      </c>
      <c s="29" t="s">
        <v>144</v>
      </c>
      <c s="29" t="s">
        <v>1011</v>
      </c>
      <c s="25" t="s">
        <v>47</v>
      </c>
      <c s="30" t="s">
        <v>1012</v>
      </c>
      <c s="31" t="s">
        <v>152</v>
      </c>
      <c s="32">
        <v>0</v>
      </c>
      <c s="33">
        <v>0</v>
      </c>
      <c s="33">
        <f>ROUND(ROUND(H98,2)*ROUND(G98,3),2)</f>
      </c>
      <c r="O98">
        <f>(I98*21)/100</f>
      </c>
      <c t="s">
        <v>23</v>
      </c>
    </row>
    <row r="99" spans="1:5" ht="12.75">
      <c r="A99" s="34" t="s">
        <v>50</v>
      </c>
      <c r="E99" s="35" t="s">
        <v>47</v>
      </c>
    </row>
    <row r="100" spans="1:5" ht="63.75">
      <c r="A100" s="36" t="s">
        <v>51</v>
      </c>
      <c r="E100" s="37" t="s">
        <v>1013</v>
      </c>
    </row>
    <row r="101" spans="1:5" ht="89.25">
      <c r="A101" t="s">
        <v>53</v>
      </c>
      <c r="E101" s="35" t="s">
        <v>354</v>
      </c>
    </row>
    <row r="102" spans="1:16" ht="12.75">
      <c r="A102" s="25" t="s">
        <v>45</v>
      </c>
      <c s="29" t="s">
        <v>149</v>
      </c>
      <c s="29" t="s">
        <v>127</v>
      </c>
      <c s="25" t="s">
        <v>47</v>
      </c>
      <c s="30" t="s">
        <v>128</v>
      </c>
      <c s="31" t="s">
        <v>49</v>
      </c>
      <c s="32">
        <v>70.375</v>
      </c>
      <c s="33">
        <v>0</v>
      </c>
      <c s="33">
        <f>ROUND(ROUND(H102,2)*ROUND(G102,3),2)</f>
      </c>
      <c r="O102">
        <f>(I102*21)/100</f>
      </c>
      <c t="s">
        <v>23</v>
      </c>
    </row>
    <row r="103" spans="1:5" ht="12.75">
      <c r="A103" s="34" t="s">
        <v>50</v>
      </c>
      <c r="E103" s="35" t="s">
        <v>47</v>
      </c>
    </row>
    <row r="104" spans="1:5" ht="127.5">
      <c r="A104" s="36" t="s">
        <v>51</v>
      </c>
      <c r="E104" s="37" t="s">
        <v>1014</v>
      </c>
    </row>
    <row r="105" spans="1:5" ht="344.25">
      <c r="A105" t="s">
        <v>53</v>
      </c>
      <c r="E105" s="35" t="s">
        <v>130</v>
      </c>
    </row>
    <row r="106" spans="1:16" ht="12.75">
      <c r="A106" s="25" t="s">
        <v>45</v>
      </c>
      <c s="29" t="s">
        <v>155</v>
      </c>
      <c s="29" t="s">
        <v>136</v>
      </c>
      <c s="25" t="s">
        <v>47</v>
      </c>
      <c s="30" t="s">
        <v>137</v>
      </c>
      <c s="31" t="s">
        <v>49</v>
      </c>
      <c s="32">
        <v>108.94</v>
      </c>
      <c s="33">
        <v>0</v>
      </c>
      <c s="33">
        <f>ROUND(ROUND(H106,2)*ROUND(G106,3),2)</f>
      </c>
      <c r="O106">
        <f>(I106*21)/100</f>
      </c>
      <c t="s">
        <v>23</v>
      </c>
    </row>
    <row r="107" spans="1:5" ht="12.75">
      <c r="A107" s="34" t="s">
        <v>50</v>
      </c>
      <c r="E107" s="35" t="s">
        <v>47</v>
      </c>
    </row>
    <row r="108" spans="1:5" ht="51">
      <c r="A108" s="36" t="s">
        <v>51</v>
      </c>
      <c r="E108" s="37" t="s">
        <v>1015</v>
      </c>
    </row>
    <row r="109" spans="1:5" ht="216.75">
      <c r="A109" t="s">
        <v>53</v>
      </c>
      <c r="E109" s="35" t="s">
        <v>139</v>
      </c>
    </row>
    <row r="110" spans="1:16" ht="12.75">
      <c r="A110" s="25" t="s">
        <v>45</v>
      </c>
      <c s="29" t="s">
        <v>160</v>
      </c>
      <c s="29" t="s">
        <v>477</v>
      </c>
      <c s="25" t="s">
        <v>47</v>
      </c>
      <c s="30" t="s">
        <v>478</v>
      </c>
      <c s="31" t="s">
        <v>49</v>
      </c>
      <c s="32">
        <v>37.254</v>
      </c>
      <c s="33">
        <v>0</v>
      </c>
      <c s="33">
        <f>ROUND(ROUND(H110,2)*ROUND(G110,3),2)</f>
      </c>
      <c r="O110">
        <f>(I110*21)/100</f>
      </c>
      <c t="s">
        <v>23</v>
      </c>
    </row>
    <row r="111" spans="1:5" ht="12.75">
      <c r="A111" s="34" t="s">
        <v>50</v>
      </c>
      <c r="E111" s="35" t="s">
        <v>47</v>
      </c>
    </row>
    <row r="112" spans="1:5" ht="63.75">
      <c r="A112" s="36" t="s">
        <v>51</v>
      </c>
      <c r="E112" s="37" t="s">
        <v>1016</v>
      </c>
    </row>
    <row r="113" spans="1:5" ht="318.75">
      <c r="A113" t="s">
        <v>53</v>
      </c>
      <c r="E113" s="35" t="s">
        <v>480</v>
      </c>
    </row>
    <row r="114" spans="1:16" ht="12.75">
      <c r="A114" s="25" t="s">
        <v>45</v>
      </c>
      <c s="29" t="s">
        <v>165</v>
      </c>
      <c s="29" t="s">
        <v>156</v>
      </c>
      <c s="25" t="s">
        <v>47</v>
      </c>
      <c s="30" t="s">
        <v>157</v>
      </c>
      <c s="31" t="s">
        <v>152</v>
      </c>
      <c s="32">
        <v>257.1</v>
      </c>
      <c s="33">
        <v>0</v>
      </c>
      <c s="33">
        <f>ROUND(ROUND(H114,2)*ROUND(G114,3),2)</f>
      </c>
      <c r="O114">
        <f>(I114*21)/100</f>
      </c>
      <c t="s">
        <v>23</v>
      </c>
    </row>
    <row r="115" spans="1:5" ht="12.75">
      <c r="A115" s="34" t="s">
        <v>50</v>
      </c>
      <c r="E115" s="35" t="s">
        <v>47</v>
      </c>
    </row>
    <row r="116" spans="1:5" ht="89.25">
      <c r="A116" s="36" t="s">
        <v>51</v>
      </c>
      <c r="E116" s="37" t="s">
        <v>1017</v>
      </c>
    </row>
    <row r="117" spans="1:5" ht="51">
      <c r="A117" t="s">
        <v>53</v>
      </c>
      <c r="E117" s="35" t="s">
        <v>159</v>
      </c>
    </row>
    <row r="118" spans="1:16" ht="12.75">
      <c r="A118" s="25" t="s">
        <v>45</v>
      </c>
      <c s="29" t="s">
        <v>169</v>
      </c>
      <c s="29" t="s">
        <v>483</v>
      </c>
      <c s="25" t="s">
        <v>47</v>
      </c>
      <c s="30" t="s">
        <v>484</v>
      </c>
      <c s="31" t="s">
        <v>152</v>
      </c>
      <c s="32">
        <v>257.1</v>
      </c>
      <c s="33">
        <v>0</v>
      </c>
      <c s="33">
        <f>ROUND(ROUND(H118,2)*ROUND(G118,3),2)</f>
      </c>
      <c r="O118">
        <f>(I118*21)/100</f>
      </c>
      <c t="s">
        <v>23</v>
      </c>
    </row>
    <row r="119" spans="1:5" ht="12.75">
      <c r="A119" s="34" t="s">
        <v>50</v>
      </c>
      <c r="E119" s="35" t="s">
        <v>47</v>
      </c>
    </row>
    <row r="120" spans="1:5" ht="102">
      <c r="A120" s="36" t="s">
        <v>51</v>
      </c>
      <c r="E120" s="37" t="s">
        <v>1018</v>
      </c>
    </row>
    <row r="121" spans="1:5" ht="63.75">
      <c r="A121" t="s">
        <v>53</v>
      </c>
      <c r="E121" s="35" t="s">
        <v>164</v>
      </c>
    </row>
    <row r="122" spans="1:16" ht="12.75">
      <c r="A122" s="25" t="s">
        <v>45</v>
      </c>
      <c s="29" t="s">
        <v>175</v>
      </c>
      <c s="29" t="s">
        <v>166</v>
      </c>
      <c s="25" t="s">
        <v>47</v>
      </c>
      <c s="30" t="s">
        <v>167</v>
      </c>
      <c s="31" t="s">
        <v>152</v>
      </c>
      <c s="32">
        <v>257.1</v>
      </c>
      <c s="33">
        <v>0</v>
      </c>
      <c s="33">
        <f>ROUND(ROUND(H122,2)*ROUND(G122,3),2)</f>
      </c>
      <c r="O122">
        <f>(I122*21)/100</f>
      </c>
      <c t="s">
        <v>23</v>
      </c>
    </row>
    <row r="123" spans="1:5" ht="12.75">
      <c r="A123" s="34" t="s">
        <v>50</v>
      </c>
      <c r="E123" s="35" t="s">
        <v>47</v>
      </c>
    </row>
    <row r="124" spans="1:5" ht="89.25">
      <c r="A124" s="36" t="s">
        <v>51</v>
      </c>
      <c r="E124" s="37" t="s">
        <v>1017</v>
      </c>
    </row>
    <row r="125" spans="1:5" ht="63.75">
      <c r="A125" t="s">
        <v>53</v>
      </c>
      <c r="E125" s="35" t="s">
        <v>168</v>
      </c>
    </row>
    <row r="126" spans="1:16" ht="12.75">
      <c r="A126" s="25" t="s">
        <v>45</v>
      </c>
      <c s="29" t="s">
        <v>180</v>
      </c>
      <c s="29" t="s">
        <v>170</v>
      </c>
      <c s="25" t="s">
        <v>47</v>
      </c>
      <c s="30" t="s">
        <v>171</v>
      </c>
      <c s="31" t="s">
        <v>152</v>
      </c>
      <c s="32">
        <v>257.1</v>
      </c>
      <c s="33">
        <v>0</v>
      </c>
      <c s="33">
        <f>ROUND(ROUND(H126,2)*ROUND(G126,3),2)</f>
      </c>
      <c r="O126">
        <f>(I126*21)/100</f>
      </c>
      <c t="s">
        <v>23</v>
      </c>
    </row>
    <row r="127" spans="1:5" ht="12.75">
      <c r="A127" s="34" t="s">
        <v>50</v>
      </c>
      <c r="E127" s="35" t="s">
        <v>47</v>
      </c>
    </row>
    <row r="128" spans="1:5" ht="89.25">
      <c r="A128" s="36" t="s">
        <v>51</v>
      </c>
      <c r="E128" s="37" t="s">
        <v>1019</v>
      </c>
    </row>
    <row r="129" spans="1:5" ht="76.5">
      <c r="A129" t="s">
        <v>53</v>
      </c>
      <c r="E129" s="35" t="s">
        <v>173</v>
      </c>
    </row>
    <row r="130" spans="1:18" ht="12.75" customHeight="1">
      <c r="A130" s="6" t="s">
        <v>43</v>
      </c>
      <c s="6"/>
      <c s="39" t="s">
        <v>23</v>
      </c>
      <c s="6"/>
      <c s="27" t="s">
        <v>490</v>
      </c>
      <c s="6"/>
      <c s="6"/>
      <c s="6"/>
      <c s="40">
        <f>0+Q130</f>
      </c>
      <c r="O130">
        <f>0+R130</f>
      </c>
      <c r="Q130">
        <f>0+I131+I135+I139+I143+I147+I151+I155+I159+I163</f>
      </c>
      <c>
        <f>0+O131+O135+O139+O143+O147+O151+O155+O159+O163</f>
      </c>
    </row>
    <row r="131" spans="1:16" ht="12.75">
      <c r="A131" s="25" t="s">
        <v>45</v>
      </c>
      <c s="29" t="s">
        <v>185</v>
      </c>
      <c s="29" t="s">
        <v>491</v>
      </c>
      <c s="25" t="s">
        <v>47</v>
      </c>
      <c s="30" t="s">
        <v>492</v>
      </c>
      <c s="31" t="s">
        <v>49</v>
      </c>
      <c s="32">
        <v>0.035</v>
      </c>
      <c s="33">
        <v>0</v>
      </c>
      <c s="33">
        <f>ROUND(ROUND(H131,2)*ROUND(G131,3),2)</f>
      </c>
      <c r="O131">
        <f>(I131*21)/100</f>
      </c>
      <c t="s">
        <v>23</v>
      </c>
    </row>
    <row r="132" spans="1:5" ht="12.75">
      <c r="A132" s="34" t="s">
        <v>50</v>
      </c>
      <c r="E132" s="35" t="s">
        <v>47</v>
      </c>
    </row>
    <row r="133" spans="1:5" ht="12.75">
      <c r="A133" s="36" t="s">
        <v>51</v>
      </c>
      <c r="E133" s="37" t="s">
        <v>1020</v>
      </c>
    </row>
    <row r="134" spans="1:5" ht="76.5">
      <c r="A134" t="s">
        <v>53</v>
      </c>
      <c r="E134" s="35" t="s">
        <v>494</v>
      </c>
    </row>
    <row r="135" spans="1:16" ht="12.75">
      <c r="A135" s="25" t="s">
        <v>45</v>
      </c>
      <c s="29" t="s">
        <v>189</v>
      </c>
      <c s="29" t="s">
        <v>495</v>
      </c>
      <c s="25" t="s">
        <v>47</v>
      </c>
      <c s="30" t="s">
        <v>496</v>
      </c>
      <c s="31" t="s">
        <v>57</v>
      </c>
      <c s="32">
        <v>1.685</v>
      </c>
      <c s="33">
        <v>0</v>
      </c>
      <c s="33">
        <f>ROUND(ROUND(H135,2)*ROUND(G135,3),2)</f>
      </c>
      <c r="O135">
        <f>(I135*21)/100</f>
      </c>
      <c t="s">
        <v>23</v>
      </c>
    </row>
    <row r="136" spans="1:5" ht="12.75">
      <c r="A136" s="34" t="s">
        <v>50</v>
      </c>
      <c r="E136" s="35" t="s">
        <v>47</v>
      </c>
    </row>
    <row r="137" spans="1:5" ht="25.5">
      <c r="A137" s="36" t="s">
        <v>51</v>
      </c>
      <c r="E137" s="37" t="s">
        <v>1021</v>
      </c>
    </row>
    <row r="138" spans="1:5" ht="114.75">
      <c r="A138" t="s">
        <v>53</v>
      </c>
      <c r="E138" s="35" t="s">
        <v>498</v>
      </c>
    </row>
    <row r="139" spans="1:16" ht="12.75">
      <c r="A139" s="25" t="s">
        <v>45</v>
      </c>
      <c s="29" t="s">
        <v>194</v>
      </c>
      <c s="29" t="s">
        <v>499</v>
      </c>
      <c s="25" t="s">
        <v>47</v>
      </c>
      <c s="30" t="s">
        <v>500</v>
      </c>
      <c s="31" t="s">
        <v>152</v>
      </c>
      <c s="32">
        <v>7.9</v>
      </c>
      <c s="33">
        <v>0</v>
      </c>
      <c s="33">
        <f>ROUND(ROUND(H139,2)*ROUND(G139,3),2)</f>
      </c>
      <c r="O139">
        <f>(I139*21)/100</f>
      </c>
      <c t="s">
        <v>23</v>
      </c>
    </row>
    <row r="140" spans="1:5" ht="12.75">
      <c r="A140" s="34" t="s">
        <v>50</v>
      </c>
      <c r="E140" s="35" t="s">
        <v>47</v>
      </c>
    </row>
    <row r="141" spans="1:5" ht="25.5">
      <c r="A141" s="36" t="s">
        <v>51</v>
      </c>
      <c r="E141" s="37" t="s">
        <v>1022</v>
      </c>
    </row>
    <row r="142" spans="1:5" ht="76.5">
      <c r="A142" t="s">
        <v>53</v>
      </c>
      <c r="E142" s="35" t="s">
        <v>502</v>
      </c>
    </row>
    <row r="143" spans="1:16" ht="12.75">
      <c r="A143" s="25" t="s">
        <v>45</v>
      </c>
      <c s="29" t="s">
        <v>198</v>
      </c>
      <c s="29" t="s">
        <v>507</v>
      </c>
      <c s="25" t="s">
        <v>47</v>
      </c>
      <c s="30" t="s">
        <v>508</v>
      </c>
      <c s="31" t="s">
        <v>110</v>
      </c>
      <c s="32">
        <v>50</v>
      </c>
      <c s="33">
        <v>0</v>
      </c>
      <c s="33">
        <f>ROUND(ROUND(H143,2)*ROUND(G143,3),2)</f>
      </c>
      <c r="O143">
        <f>(I143*21)/100</f>
      </c>
      <c t="s">
        <v>23</v>
      </c>
    </row>
    <row r="144" spans="1:5" ht="12.75">
      <c r="A144" s="34" t="s">
        <v>50</v>
      </c>
      <c r="E144" s="35" t="s">
        <v>47</v>
      </c>
    </row>
    <row r="145" spans="1:5" ht="25.5">
      <c r="A145" s="36" t="s">
        <v>51</v>
      </c>
      <c r="E145" s="37" t="s">
        <v>1023</v>
      </c>
    </row>
    <row r="146" spans="1:5" ht="89.25">
      <c r="A146" t="s">
        <v>53</v>
      </c>
      <c r="E146" s="35" t="s">
        <v>506</v>
      </c>
    </row>
    <row r="147" spans="1:16" ht="12.75">
      <c r="A147" s="25" t="s">
        <v>45</v>
      </c>
      <c s="29" t="s">
        <v>202</v>
      </c>
      <c s="29" t="s">
        <v>1024</v>
      </c>
      <c s="25" t="s">
        <v>47</v>
      </c>
      <c s="30" t="s">
        <v>1025</v>
      </c>
      <c s="31" t="s">
        <v>110</v>
      </c>
      <c s="32">
        <v>1.6</v>
      </c>
      <c s="33">
        <v>0</v>
      </c>
      <c s="33">
        <f>ROUND(ROUND(H147,2)*ROUND(G147,3),2)</f>
      </c>
      <c r="O147">
        <f>(I147*21)/100</f>
      </c>
      <c t="s">
        <v>23</v>
      </c>
    </row>
    <row r="148" spans="1:5" ht="12.75">
      <c r="A148" s="34" t="s">
        <v>50</v>
      </c>
      <c r="E148" s="35" t="s">
        <v>47</v>
      </c>
    </row>
    <row r="149" spans="1:5" ht="12.75">
      <c r="A149" s="36" t="s">
        <v>51</v>
      </c>
      <c r="E149" s="37" t="s">
        <v>1026</v>
      </c>
    </row>
    <row r="150" spans="1:5" ht="114.75">
      <c r="A150" t="s">
        <v>53</v>
      </c>
      <c r="E150" s="35" t="s">
        <v>1027</v>
      </c>
    </row>
    <row r="151" spans="1:16" ht="25.5">
      <c r="A151" s="25" t="s">
        <v>45</v>
      </c>
      <c s="29" t="s">
        <v>207</v>
      </c>
      <c s="29" t="s">
        <v>518</v>
      </c>
      <c s="25" t="s">
        <v>47</v>
      </c>
      <c s="30" t="s">
        <v>519</v>
      </c>
      <c s="31" t="s">
        <v>243</v>
      </c>
      <c s="32">
        <v>612</v>
      </c>
      <c s="33">
        <v>0</v>
      </c>
      <c s="33">
        <f>ROUND(ROUND(H151,2)*ROUND(G151,3),2)</f>
      </c>
      <c r="O151">
        <f>(I151*21)/100</f>
      </c>
      <c t="s">
        <v>23</v>
      </c>
    </row>
    <row r="152" spans="1:5" ht="12.75">
      <c r="A152" s="34" t="s">
        <v>50</v>
      </c>
      <c r="E152" s="35" t="s">
        <v>47</v>
      </c>
    </row>
    <row r="153" spans="1:5" ht="51">
      <c r="A153" s="36" t="s">
        <v>51</v>
      </c>
      <c r="E153" s="37" t="s">
        <v>1028</v>
      </c>
    </row>
    <row r="154" spans="1:5" ht="89.25">
      <c r="A154" t="s">
        <v>53</v>
      </c>
      <c r="E154" s="35" t="s">
        <v>521</v>
      </c>
    </row>
    <row r="155" spans="1:16" ht="25.5">
      <c r="A155" s="25" t="s">
        <v>45</v>
      </c>
      <c s="29" t="s">
        <v>211</v>
      </c>
      <c s="29" t="s">
        <v>522</v>
      </c>
      <c s="25" t="s">
        <v>47</v>
      </c>
      <c s="30" t="s">
        <v>523</v>
      </c>
      <c s="31" t="s">
        <v>243</v>
      </c>
      <c s="32">
        <v>138</v>
      </c>
      <c s="33">
        <v>0</v>
      </c>
      <c s="33">
        <f>ROUND(ROUND(H155,2)*ROUND(G155,3),2)</f>
      </c>
      <c r="O155">
        <f>(I155*21)/100</f>
      </c>
      <c t="s">
        <v>23</v>
      </c>
    </row>
    <row r="156" spans="1:5" ht="12.75">
      <c r="A156" s="34" t="s">
        <v>50</v>
      </c>
      <c r="E156" s="35" t="s">
        <v>47</v>
      </c>
    </row>
    <row r="157" spans="1:5" ht="51">
      <c r="A157" s="36" t="s">
        <v>51</v>
      </c>
      <c r="E157" s="37" t="s">
        <v>1029</v>
      </c>
    </row>
    <row r="158" spans="1:5" ht="89.25">
      <c r="A158" t="s">
        <v>53</v>
      </c>
      <c r="E158" s="35" t="s">
        <v>521</v>
      </c>
    </row>
    <row r="159" spans="1:16" ht="12.75">
      <c r="A159" s="25" t="s">
        <v>45</v>
      </c>
      <c s="29" t="s">
        <v>215</v>
      </c>
      <c s="29" t="s">
        <v>525</v>
      </c>
      <c s="25" t="s">
        <v>47</v>
      </c>
      <c s="30" t="s">
        <v>526</v>
      </c>
      <c s="31" t="s">
        <v>152</v>
      </c>
      <c s="32">
        <v>66.24</v>
      </c>
      <c s="33">
        <v>0</v>
      </c>
      <c s="33">
        <f>ROUND(ROUND(H159,2)*ROUND(G159,3),2)</f>
      </c>
      <c r="O159">
        <f>(I159*21)/100</f>
      </c>
      <c t="s">
        <v>23</v>
      </c>
    </row>
    <row r="160" spans="1:5" ht="12.75">
      <c r="A160" s="34" t="s">
        <v>50</v>
      </c>
      <c r="E160" s="35" t="s">
        <v>47</v>
      </c>
    </row>
    <row r="161" spans="1:5" ht="114.75">
      <c r="A161" s="36" t="s">
        <v>51</v>
      </c>
      <c r="E161" s="37" t="s">
        <v>1030</v>
      </c>
    </row>
    <row r="162" spans="1:5" ht="153">
      <c r="A162" t="s">
        <v>53</v>
      </c>
      <c r="E162" s="35" t="s">
        <v>528</v>
      </c>
    </row>
    <row r="163" spans="1:16" ht="12.75">
      <c r="A163" s="25" t="s">
        <v>45</v>
      </c>
      <c s="29" t="s">
        <v>221</v>
      </c>
      <c s="29" t="s">
        <v>529</v>
      </c>
      <c s="25" t="s">
        <v>47</v>
      </c>
      <c s="30" t="s">
        <v>530</v>
      </c>
      <c s="31" t="s">
        <v>152</v>
      </c>
      <c s="32">
        <v>33.12</v>
      </c>
      <c s="33">
        <v>0</v>
      </c>
      <c s="33">
        <f>ROUND(ROUND(H163,2)*ROUND(G163,3),2)</f>
      </c>
      <c r="O163">
        <f>(I163*21)/100</f>
      </c>
      <c t="s">
        <v>23</v>
      </c>
    </row>
    <row r="164" spans="1:5" ht="12.75">
      <c r="A164" s="34" t="s">
        <v>50</v>
      </c>
      <c r="E164" s="35" t="s">
        <v>47</v>
      </c>
    </row>
    <row r="165" spans="1:5" ht="89.25">
      <c r="A165" s="36" t="s">
        <v>51</v>
      </c>
      <c r="E165" s="37" t="s">
        <v>1031</v>
      </c>
    </row>
    <row r="166" spans="1:5" ht="153">
      <c r="A166" t="s">
        <v>53</v>
      </c>
      <c r="E166" s="35" t="s">
        <v>532</v>
      </c>
    </row>
    <row r="167" spans="1:18" ht="12.75" customHeight="1">
      <c r="A167" s="6" t="s">
        <v>43</v>
      </c>
      <c s="6"/>
      <c s="39" t="s">
        <v>22</v>
      </c>
      <c s="6"/>
      <c s="27" t="s">
        <v>375</v>
      </c>
      <c s="6"/>
      <c s="6"/>
      <c s="6"/>
      <c s="40">
        <f>0+Q167</f>
      </c>
      <c r="O167">
        <f>0+R167</f>
      </c>
      <c r="Q167">
        <f>0+I168+I172+I176+I180+I184</f>
      </c>
      <c>
        <f>0+O168+O172+O176+O180+O184</f>
      </c>
    </row>
    <row r="168" spans="1:16" ht="12.75">
      <c r="A168" s="25" t="s">
        <v>45</v>
      </c>
      <c s="29" t="s">
        <v>226</v>
      </c>
      <c s="29" t="s">
        <v>533</v>
      </c>
      <c s="25" t="s">
        <v>47</v>
      </c>
      <c s="30" t="s">
        <v>534</v>
      </c>
      <c s="31" t="s">
        <v>535</v>
      </c>
      <c s="32">
        <v>176</v>
      </c>
      <c s="33">
        <v>0</v>
      </c>
      <c s="33">
        <f>ROUND(ROUND(H168,2)*ROUND(G168,3),2)</f>
      </c>
      <c r="O168">
        <f>(I168*21)/100</f>
      </c>
      <c t="s">
        <v>23</v>
      </c>
    </row>
    <row r="169" spans="1:5" ht="12.75">
      <c r="A169" s="34" t="s">
        <v>50</v>
      </c>
      <c r="E169" s="35" t="s">
        <v>47</v>
      </c>
    </row>
    <row r="170" spans="1:5" ht="25.5">
      <c r="A170" s="36" t="s">
        <v>51</v>
      </c>
      <c r="E170" s="37" t="s">
        <v>1032</v>
      </c>
    </row>
    <row r="171" spans="1:5" ht="63.75">
      <c r="A171" t="s">
        <v>53</v>
      </c>
      <c r="E171" s="35" t="s">
        <v>537</v>
      </c>
    </row>
    <row r="172" spans="1:16" ht="12.75">
      <c r="A172" s="25" t="s">
        <v>45</v>
      </c>
      <c s="29" t="s">
        <v>230</v>
      </c>
      <c s="29" t="s">
        <v>538</v>
      </c>
      <c s="25" t="s">
        <v>47</v>
      </c>
      <c s="30" t="s">
        <v>539</v>
      </c>
      <c s="31" t="s">
        <v>49</v>
      </c>
      <c s="32">
        <v>11.872</v>
      </c>
      <c s="33">
        <v>0</v>
      </c>
      <c s="33">
        <f>ROUND(ROUND(H172,2)*ROUND(G172,3),2)</f>
      </c>
      <c r="O172">
        <f>(I172*21)/100</f>
      </c>
      <c t="s">
        <v>23</v>
      </c>
    </row>
    <row r="173" spans="1:5" ht="12.75">
      <c r="A173" s="34" t="s">
        <v>50</v>
      </c>
      <c r="E173" s="35" t="s">
        <v>47</v>
      </c>
    </row>
    <row r="174" spans="1:5" ht="63.75">
      <c r="A174" s="36" t="s">
        <v>51</v>
      </c>
      <c r="E174" s="37" t="s">
        <v>1033</v>
      </c>
    </row>
    <row r="175" spans="1:5" ht="395.25">
      <c r="A175" t="s">
        <v>53</v>
      </c>
      <c r="E175" s="35" t="s">
        <v>513</v>
      </c>
    </row>
    <row r="176" spans="1:16" ht="12.75">
      <c r="A176" s="25" t="s">
        <v>45</v>
      </c>
      <c s="29" t="s">
        <v>234</v>
      </c>
      <c s="29" t="s">
        <v>541</v>
      </c>
      <c s="25" t="s">
        <v>47</v>
      </c>
      <c s="30" t="s">
        <v>542</v>
      </c>
      <c s="31" t="s">
        <v>57</v>
      </c>
      <c s="32">
        <v>2.137</v>
      </c>
      <c s="33">
        <v>0</v>
      </c>
      <c s="33">
        <f>ROUND(ROUND(H176,2)*ROUND(G176,3),2)</f>
      </c>
      <c r="O176">
        <f>(I176*21)/100</f>
      </c>
      <c t="s">
        <v>23</v>
      </c>
    </row>
    <row r="177" spans="1:5" ht="12.75">
      <c r="A177" s="34" t="s">
        <v>50</v>
      </c>
      <c r="E177" s="35" t="s">
        <v>47</v>
      </c>
    </row>
    <row r="178" spans="1:5" ht="25.5">
      <c r="A178" s="36" t="s">
        <v>51</v>
      </c>
      <c r="E178" s="37" t="s">
        <v>1034</v>
      </c>
    </row>
    <row r="179" spans="1:5" ht="293.25">
      <c r="A179" t="s">
        <v>53</v>
      </c>
      <c r="E179" s="35" t="s">
        <v>544</v>
      </c>
    </row>
    <row r="180" spans="1:16" ht="12.75">
      <c r="A180" s="25" t="s">
        <v>45</v>
      </c>
      <c s="29" t="s">
        <v>240</v>
      </c>
      <c s="29" t="s">
        <v>545</v>
      </c>
      <c s="25" t="s">
        <v>47</v>
      </c>
      <c s="30" t="s">
        <v>546</v>
      </c>
      <c s="31" t="s">
        <v>49</v>
      </c>
      <c s="32">
        <v>10.277</v>
      </c>
      <c s="33">
        <v>0</v>
      </c>
      <c s="33">
        <f>ROUND(ROUND(H180,2)*ROUND(G180,3),2)</f>
      </c>
      <c r="O180">
        <f>(I180*21)/100</f>
      </c>
      <c t="s">
        <v>23</v>
      </c>
    </row>
    <row r="181" spans="1:5" ht="12.75">
      <c r="A181" s="34" t="s">
        <v>50</v>
      </c>
      <c r="E181" s="35" t="s">
        <v>47</v>
      </c>
    </row>
    <row r="182" spans="1:5" ht="25.5">
      <c r="A182" s="36" t="s">
        <v>51</v>
      </c>
      <c r="E182" s="37" t="s">
        <v>1035</v>
      </c>
    </row>
    <row r="183" spans="1:5" ht="395.25">
      <c r="A183" t="s">
        <v>53</v>
      </c>
      <c r="E183" s="35" t="s">
        <v>513</v>
      </c>
    </row>
    <row r="184" spans="1:16" ht="12.75">
      <c r="A184" s="25" t="s">
        <v>45</v>
      </c>
      <c s="29" t="s">
        <v>247</v>
      </c>
      <c s="29" t="s">
        <v>548</v>
      </c>
      <c s="25" t="s">
        <v>47</v>
      </c>
      <c s="30" t="s">
        <v>549</v>
      </c>
      <c s="31" t="s">
        <v>57</v>
      </c>
      <c s="32">
        <v>1.901</v>
      </c>
      <c s="33">
        <v>0</v>
      </c>
      <c s="33">
        <f>ROUND(ROUND(H184,2)*ROUND(G184,3),2)</f>
      </c>
      <c r="O184">
        <f>(I184*21)/100</f>
      </c>
      <c t="s">
        <v>23</v>
      </c>
    </row>
    <row r="185" spans="1:5" ht="12.75">
      <c r="A185" s="34" t="s">
        <v>50</v>
      </c>
      <c r="E185" s="35" t="s">
        <v>47</v>
      </c>
    </row>
    <row r="186" spans="1:5" ht="12.75">
      <c r="A186" s="36" t="s">
        <v>51</v>
      </c>
      <c r="E186" s="37" t="s">
        <v>1036</v>
      </c>
    </row>
    <row r="187" spans="1:5" ht="293.25">
      <c r="A187" t="s">
        <v>53</v>
      </c>
      <c r="E187" s="35" t="s">
        <v>544</v>
      </c>
    </row>
    <row r="188" spans="1:18" ht="12.75" customHeight="1">
      <c r="A188" s="6" t="s">
        <v>43</v>
      </c>
      <c s="6"/>
      <c s="39" t="s">
        <v>33</v>
      </c>
      <c s="6"/>
      <c s="27" t="s">
        <v>380</v>
      </c>
      <c s="6"/>
      <c s="6"/>
      <c s="6"/>
      <c s="40">
        <f>0+Q188</f>
      </c>
      <c r="O188">
        <f>0+R188</f>
      </c>
      <c r="Q188">
        <f>0+I189+I193+I197+I201+I205+I209+I213+I217+I221+I225+I229+I233</f>
      </c>
      <c>
        <f>0+O189+O193+O197+O201+O205+O209+O213+O217+O221+O225+O229+O233</f>
      </c>
    </row>
    <row r="189" spans="1:16" ht="12.75">
      <c r="A189" s="25" t="s">
        <v>45</v>
      </c>
      <c s="29" t="s">
        <v>252</v>
      </c>
      <c s="29" t="s">
        <v>555</v>
      </c>
      <c s="25" t="s">
        <v>47</v>
      </c>
      <c s="30" t="s">
        <v>556</v>
      </c>
      <c s="31" t="s">
        <v>49</v>
      </c>
      <c s="32">
        <v>3.437</v>
      </c>
      <c s="33">
        <v>0</v>
      </c>
      <c s="33">
        <f>ROUND(ROUND(H189,2)*ROUND(G189,3),2)</f>
      </c>
      <c r="O189">
        <f>(I189*21)/100</f>
      </c>
      <c t="s">
        <v>23</v>
      </c>
    </row>
    <row r="190" spans="1:5" ht="12.75">
      <c r="A190" s="34" t="s">
        <v>50</v>
      </c>
      <c r="E190" s="35" t="s">
        <v>47</v>
      </c>
    </row>
    <row r="191" spans="1:5" ht="25.5">
      <c r="A191" s="36" t="s">
        <v>51</v>
      </c>
      <c r="E191" s="37" t="s">
        <v>1037</v>
      </c>
    </row>
    <row r="192" spans="1:5" ht="395.25">
      <c r="A192" t="s">
        <v>53</v>
      </c>
      <c r="E192" s="35" t="s">
        <v>558</v>
      </c>
    </row>
    <row r="193" spans="1:16" ht="12.75">
      <c r="A193" s="25" t="s">
        <v>45</v>
      </c>
      <c s="29" t="s">
        <v>256</v>
      </c>
      <c s="29" t="s">
        <v>559</v>
      </c>
      <c s="25" t="s">
        <v>47</v>
      </c>
      <c s="30" t="s">
        <v>560</v>
      </c>
      <c s="31" t="s">
        <v>49</v>
      </c>
      <c s="32">
        <v>3.485</v>
      </c>
      <c s="33">
        <v>0</v>
      </c>
      <c s="33">
        <f>ROUND(ROUND(H193,2)*ROUND(G193,3),2)</f>
      </c>
      <c r="O193">
        <f>(I193*21)/100</f>
      </c>
      <c t="s">
        <v>23</v>
      </c>
    </row>
    <row r="194" spans="1:5" ht="12.75">
      <c r="A194" s="34" t="s">
        <v>50</v>
      </c>
      <c r="E194" s="35" t="s">
        <v>47</v>
      </c>
    </row>
    <row r="195" spans="1:5" ht="25.5">
      <c r="A195" s="36" t="s">
        <v>51</v>
      </c>
      <c r="E195" s="37" t="s">
        <v>1038</v>
      </c>
    </row>
    <row r="196" spans="1:5" ht="395.25">
      <c r="A196" t="s">
        <v>53</v>
      </c>
      <c r="E196" s="35" t="s">
        <v>513</v>
      </c>
    </row>
    <row r="197" spans="1:16" ht="12.75">
      <c r="A197" s="25" t="s">
        <v>45</v>
      </c>
      <c s="29" t="s">
        <v>262</v>
      </c>
      <c s="29" t="s">
        <v>562</v>
      </c>
      <c s="25" t="s">
        <v>47</v>
      </c>
      <c s="30" t="s">
        <v>563</v>
      </c>
      <c s="31" t="s">
        <v>57</v>
      </c>
      <c s="32">
        <v>0.697</v>
      </c>
      <c s="33">
        <v>0</v>
      </c>
      <c s="33">
        <f>ROUND(ROUND(H197,2)*ROUND(G197,3),2)</f>
      </c>
      <c r="O197">
        <f>(I197*21)/100</f>
      </c>
      <c t="s">
        <v>23</v>
      </c>
    </row>
    <row r="198" spans="1:5" ht="12.75">
      <c r="A198" s="34" t="s">
        <v>50</v>
      </c>
      <c r="E198" s="35" t="s">
        <v>47</v>
      </c>
    </row>
    <row r="199" spans="1:5" ht="38.25">
      <c r="A199" s="36" t="s">
        <v>51</v>
      </c>
      <c r="E199" s="37" t="s">
        <v>1039</v>
      </c>
    </row>
    <row r="200" spans="1:5" ht="293.25">
      <c r="A200" t="s">
        <v>53</v>
      </c>
      <c r="E200" s="35" t="s">
        <v>544</v>
      </c>
    </row>
    <row r="201" spans="1:16" ht="12.75">
      <c r="A201" s="25" t="s">
        <v>45</v>
      </c>
      <c s="29" t="s">
        <v>267</v>
      </c>
      <c s="29" t="s">
        <v>566</v>
      </c>
      <c s="25" t="s">
        <v>47</v>
      </c>
      <c s="30" t="s">
        <v>567</v>
      </c>
      <c s="31" t="s">
        <v>49</v>
      </c>
      <c s="32">
        <v>1.378</v>
      </c>
      <c s="33">
        <v>0</v>
      </c>
      <c s="33">
        <f>ROUND(ROUND(H201,2)*ROUND(G201,3),2)</f>
      </c>
      <c r="O201">
        <f>(I201*21)/100</f>
      </c>
      <c t="s">
        <v>23</v>
      </c>
    </row>
    <row r="202" spans="1:5" ht="12.75">
      <c r="A202" s="34" t="s">
        <v>50</v>
      </c>
      <c r="E202" s="35" t="s">
        <v>47</v>
      </c>
    </row>
    <row r="203" spans="1:5" ht="51">
      <c r="A203" s="36" t="s">
        <v>51</v>
      </c>
      <c r="E203" s="37" t="s">
        <v>1040</v>
      </c>
    </row>
    <row r="204" spans="1:5" ht="395.25">
      <c r="A204" t="s">
        <v>53</v>
      </c>
      <c r="E204" s="35" t="s">
        <v>558</v>
      </c>
    </row>
    <row r="205" spans="1:16" ht="12.75">
      <c r="A205" s="25" t="s">
        <v>45</v>
      </c>
      <c s="29" t="s">
        <v>272</v>
      </c>
      <c s="29" t="s">
        <v>892</v>
      </c>
      <c s="25" t="s">
        <v>47</v>
      </c>
      <c s="30" t="s">
        <v>893</v>
      </c>
      <c s="31" t="s">
        <v>49</v>
      </c>
      <c s="32">
        <v>2.624</v>
      </c>
      <c s="33">
        <v>0</v>
      </c>
      <c s="33">
        <f>ROUND(ROUND(H205,2)*ROUND(G205,3),2)</f>
      </c>
      <c r="O205">
        <f>(I205*21)/100</f>
      </c>
      <c t="s">
        <v>23</v>
      </c>
    </row>
    <row r="206" spans="1:5" ht="12.75">
      <c r="A206" s="34" t="s">
        <v>50</v>
      </c>
      <c r="E206" s="35" t="s">
        <v>47</v>
      </c>
    </row>
    <row r="207" spans="1:5" ht="63.75">
      <c r="A207" s="36" t="s">
        <v>51</v>
      </c>
      <c r="E207" s="37" t="s">
        <v>1041</v>
      </c>
    </row>
    <row r="208" spans="1:5" ht="395.25">
      <c r="A208" t="s">
        <v>53</v>
      </c>
      <c r="E208" s="35" t="s">
        <v>558</v>
      </c>
    </row>
    <row r="209" spans="1:16" ht="12.75">
      <c r="A209" s="25" t="s">
        <v>45</v>
      </c>
      <c s="29" t="s">
        <v>277</v>
      </c>
      <c s="29" t="s">
        <v>570</v>
      </c>
      <c s="25" t="s">
        <v>47</v>
      </c>
      <c s="30" t="s">
        <v>571</v>
      </c>
      <c s="31" t="s">
        <v>49</v>
      </c>
      <c s="32">
        <v>1.386</v>
      </c>
      <c s="33">
        <v>0</v>
      </c>
      <c s="33">
        <f>ROUND(ROUND(H209,2)*ROUND(G209,3),2)</f>
      </c>
      <c r="O209">
        <f>(I209*21)/100</f>
      </c>
      <c t="s">
        <v>23</v>
      </c>
    </row>
    <row r="210" spans="1:5" ht="12.75">
      <c r="A210" s="34" t="s">
        <v>50</v>
      </c>
      <c r="E210" s="35" t="s">
        <v>47</v>
      </c>
    </row>
    <row r="211" spans="1:5" ht="12.75">
      <c r="A211" s="36" t="s">
        <v>51</v>
      </c>
      <c r="E211" s="37" t="s">
        <v>1042</v>
      </c>
    </row>
    <row r="212" spans="1:5" ht="63.75">
      <c r="A212" t="s">
        <v>53</v>
      </c>
      <c r="E212" s="35" t="s">
        <v>573</v>
      </c>
    </row>
    <row r="213" spans="1:16" ht="12.75">
      <c r="A213" s="25" t="s">
        <v>45</v>
      </c>
      <c s="29" t="s">
        <v>281</v>
      </c>
      <c s="29" t="s">
        <v>575</v>
      </c>
      <c s="25" t="s">
        <v>47</v>
      </c>
      <c s="30" t="s">
        <v>576</v>
      </c>
      <c s="31" t="s">
        <v>49</v>
      </c>
      <c s="32">
        <v>12.826</v>
      </c>
      <c s="33">
        <v>0</v>
      </c>
      <c s="33">
        <f>ROUND(ROUND(H213,2)*ROUND(G213,3),2)</f>
      </c>
      <c r="O213">
        <f>(I213*21)/100</f>
      </c>
      <c t="s">
        <v>23</v>
      </c>
    </row>
    <row r="214" spans="1:5" ht="12.75">
      <c r="A214" s="34" t="s">
        <v>50</v>
      </c>
      <c r="E214" s="35" t="s">
        <v>47</v>
      </c>
    </row>
    <row r="215" spans="1:5" ht="25.5">
      <c r="A215" s="36" t="s">
        <v>51</v>
      </c>
      <c r="E215" s="37" t="s">
        <v>1043</v>
      </c>
    </row>
    <row r="216" spans="1:5" ht="395.25">
      <c r="A216" t="s">
        <v>53</v>
      </c>
      <c r="E216" s="35" t="s">
        <v>513</v>
      </c>
    </row>
    <row r="217" spans="1:16" ht="12.75">
      <c r="A217" s="25" t="s">
        <v>45</v>
      </c>
      <c s="29" t="s">
        <v>286</v>
      </c>
      <c s="29" t="s">
        <v>584</v>
      </c>
      <c s="25" t="s">
        <v>47</v>
      </c>
      <c s="30" t="s">
        <v>585</v>
      </c>
      <c s="31" t="s">
        <v>57</v>
      </c>
      <c s="32">
        <v>1.283</v>
      </c>
      <c s="33">
        <v>0</v>
      </c>
      <c s="33">
        <f>ROUND(ROUND(H217,2)*ROUND(G217,3),2)</f>
      </c>
      <c r="O217">
        <f>(I217*21)/100</f>
      </c>
      <c t="s">
        <v>23</v>
      </c>
    </row>
    <row r="218" spans="1:5" ht="12.75">
      <c r="A218" s="34" t="s">
        <v>50</v>
      </c>
      <c r="E218" s="35" t="s">
        <v>47</v>
      </c>
    </row>
    <row r="219" spans="1:5" ht="38.25">
      <c r="A219" s="36" t="s">
        <v>51</v>
      </c>
      <c r="E219" s="37" t="s">
        <v>1044</v>
      </c>
    </row>
    <row r="220" spans="1:5" ht="293.25">
      <c r="A220" t="s">
        <v>53</v>
      </c>
      <c r="E220" s="35" t="s">
        <v>544</v>
      </c>
    </row>
    <row r="221" spans="1:16" ht="12.75">
      <c r="A221" s="25" t="s">
        <v>45</v>
      </c>
      <c s="29" t="s">
        <v>291</v>
      </c>
      <c s="29" t="s">
        <v>588</v>
      </c>
      <c s="25" t="s">
        <v>47</v>
      </c>
      <c s="30" t="s">
        <v>589</v>
      </c>
      <c s="31" t="s">
        <v>57</v>
      </c>
      <c s="32">
        <v>1.283</v>
      </c>
      <c s="33">
        <v>0</v>
      </c>
      <c s="33">
        <f>ROUND(ROUND(H221,2)*ROUND(G221,3),2)</f>
      </c>
      <c r="O221">
        <f>(I221*21)/100</f>
      </c>
      <c t="s">
        <v>23</v>
      </c>
    </row>
    <row r="222" spans="1:5" ht="12.75">
      <c r="A222" s="34" t="s">
        <v>50</v>
      </c>
      <c r="E222" s="35" t="s">
        <v>47</v>
      </c>
    </row>
    <row r="223" spans="1:5" ht="38.25">
      <c r="A223" s="36" t="s">
        <v>51</v>
      </c>
      <c r="E223" s="37" t="s">
        <v>1044</v>
      </c>
    </row>
    <row r="224" spans="1:5" ht="293.25">
      <c r="A224" t="s">
        <v>53</v>
      </c>
      <c r="E224" s="35" t="s">
        <v>544</v>
      </c>
    </row>
    <row r="225" spans="1:16" ht="12.75">
      <c r="A225" s="25" t="s">
        <v>45</v>
      </c>
      <c s="29" t="s">
        <v>438</v>
      </c>
      <c s="29" t="s">
        <v>591</v>
      </c>
      <c s="25" t="s">
        <v>47</v>
      </c>
      <c s="30" t="s">
        <v>592</v>
      </c>
      <c s="31" t="s">
        <v>49</v>
      </c>
      <c s="32">
        <v>43.498</v>
      </c>
      <c s="33">
        <v>0</v>
      </c>
      <c s="33">
        <f>ROUND(ROUND(H225,2)*ROUND(G225,3),2)</f>
      </c>
      <c r="O225">
        <f>(I225*21)/100</f>
      </c>
      <c t="s">
        <v>23</v>
      </c>
    </row>
    <row r="226" spans="1:5" ht="12.75">
      <c r="A226" s="34" t="s">
        <v>50</v>
      </c>
      <c r="E226" s="35" t="s">
        <v>47</v>
      </c>
    </row>
    <row r="227" spans="1:5" ht="63.75">
      <c r="A227" s="36" t="s">
        <v>51</v>
      </c>
      <c r="E227" s="37" t="s">
        <v>1045</v>
      </c>
    </row>
    <row r="228" spans="1:5" ht="63.75">
      <c r="A228" t="s">
        <v>53</v>
      </c>
      <c r="E228" s="35" t="s">
        <v>573</v>
      </c>
    </row>
    <row r="229" spans="1:16" ht="12.75">
      <c r="A229" s="25" t="s">
        <v>45</v>
      </c>
      <c s="29" t="s">
        <v>440</v>
      </c>
      <c s="29" t="s">
        <v>595</v>
      </c>
      <c s="25" t="s">
        <v>47</v>
      </c>
      <c s="30" t="s">
        <v>596</v>
      </c>
      <c s="31" t="s">
        <v>49</v>
      </c>
      <c s="32">
        <v>15.569</v>
      </c>
      <c s="33">
        <v>0</v>
      </c>
      <c s="33">
        <f>ROUND(ROUND(H229,2)*ROUND(G229,3),2)</f>
      </c>
      <c r="O229">
        <f>(I229*21)/100</f>
      </c>
      <c t="s">
        <v>23</v>
      </c>
    </row>
    <row r="230" spans="1:5" ht="12.75">
      <c r="A230" s="34" t="s">
        <v>50</v>
      </c>
      <c r="E230" s="35" t="s">
        <v>47</v>
      </c>
    </row>
    <row r="231" spans="1:5" ht="12.75">
      <c r="A231" s="36" t="s">
        <v>51</v>
      </c>
      <c r="E231" s="37" t="s">
        <v>1046</v>
      </c>
    </row>
    <row r="232" spans="1:5" ht="76.5">
      <c r="A232" t="s">
        <v>53</v>
      </c>
      <c r="E232" s="35" t="s">
        <v>598</v>
      </c>
    </row>
    <row r="233" spans="1:16" ht="12.75">
      <c r="A233" s="25" t="s">
        <v>45</v>
      </c>
      <c s="29" t="s">
        <v>565</v>
      </c>
      <c s="29" t="s">
        <v>909</v>
      </c>
      <c s="25" t="s">
        <v>47</v>
      </c>
      <c s="30" t="s">
        <v>910</v>
      </c>
      <c s="31" t="s">
        <v>49</v>
      </c>
      <c s="32">
        <v>4.373</v>
      </c>
      <c s="33">
        <v>0</v>
      </c>
      <c s="33">
        <f>ROUND(ROUND(H233,2)*ROUND(G233,3),2)</f>
      </c>
      <c r="O233">
        <f>(I233*21)/100</f>
      </c>
      <c t="s">
        <v>23</v>
      </c>
    </row>
    <row r="234" spans="1:5" ht="12.75">
      <c r="A234" s="34" t="s">
        <v>50</v>
      </c>
      <c r="E234" s="35" t="s">
        <v>47</v>
      </c>
    </row>
    <row r="235" spans="1:5" ht="89.25">
      <c r="A235" s="36" t="s">
        <v>51</v>
      </c>
      <c r="E235" s="37" t="s">
        <v>1047</v>
      </c>
    </row>
    <row r="236" spans="1:5" ht="114.75">
      <c r="A236" t="s">
        <v>53</v>
      </c>
      <c r="E236" s="35" t="s">
        <v>912</v>
      </c>
    </row>
    <row r="237" spans="1:18" ht="12.75" customHeight="1">
      <c r="A237" s="6" t="s">
        <v>43</v>
      </c>
      <c s="6"/>
      <c s="39" t="s">
        <v>35</v>
      </c>
      <c s="6"/>
      <c s="27" t="s">
        <v>174</v>
      </c>
      <c s="6"/>
      <c s="6"/>
      <c s="6"/>
      <c s="40">
        <f>0+Q237</f>
      </c>
      <c r="O237">
        <f>0+R237</f>
      </c>
      <c r="Q237">
        <f>0+I238+I242+I246+I250+I254+I258+I262+I266+I270+I274</f>
      </c>
      <c>
        <f>0+O238+O242+O246+O250+O254+O258+O262+O266+O270+O274</f>
      </c>
    </row>
    <row r="238" spans="1:16" ht="12.75">
      <c r="A238" s="25" t="s">
        <v>45</v>
      </c>
      <c s="29" t="s">
        <v>569</v>
      </c>
      <c s="29" t="s">
        <v>176</v>
      </c>
      <c s="25" t="s">
        <v>47</v>
      </c>
      <c s="30" t="s">
        <v>177</v>
      </c>
      <c s="31" t="s">
        <v>49</v>
      </c>
      <c s="32">
        <v>30.06</v>
      </c>
      <c s="33">
        <v>0</v>
      </c>
      <c s="33">
        <f>ROUND(ROUND(H238,2)*ROUND(G238,3),2)</f>
      </c>
      <c r="O238">
        <f>(I238*21)/100</f>
      </c>
      <c t="s">
        <v>23</v>
      </c>
    </row>
    <row r="239" spans="1:5" ht="12.75">
      <c r="A239" s="34" t="s">
        <v>50</v>
      </c>
      <c r="E239" s="35" t="s">
        <v>47</v>
      </c>
    </row>
    <row r="240" spans="1:5" ht="12.75">
      <c r="A240" s="36" t="s">
        <v>51</v>
      </c>
      <c r="E240" s="37" t="s">
        <v>1048</v>
      </c>
    </row>
    <row r="241" spans="1:5" ht="140.25">
      <c r="A241" t="s">
        <v>53</v>
      </c>
      <c r="E241" s="35" t="s">
        <v>179</v>
      </c>
    </row>
    <row r="242" spans="1:16" ht="12.75">
      <c r="A242" s="25" t="s">
        <v>45</v>
      </c>
      <c s="29" t="s">
        <v>574</v>
      </c>
      <c s="29" t="s">
        <v>181</v>
      </c>
      <c s="25" t="s">
        <v>47</v>
      </c>
      <c s="30" t="s">
        <v>182</v>
      </c>
      <c s="31" t="s">
        <v>49</v>
      </c>
      <c s="32">
        <v>37.575</v>
      </c>
      <c s="33">
        <v>0</v>
      </c>
      <c s="33">
        <f>ROUND(ROUND(H242,2)*ROUND(G242,3),2)</f>
      </c>
      <c r="O242">
        <f>(I242*21)/100</f>
      </c>
      <c t="s">
        <v>23</v>
      </c>
    </row>
    <row r="243" spans="1:5" ht="12.75">
      <c r="A243" s="34" t="s">
        <v>50</v>
      </c>
      <c r="E243" s="35" t="s">
        <v>47</v>
      </c>
    </row>
    <row r="244" spans="1:5" ht="12.75">
      <c r="A244" s="36" t="s">
        <v>51</v>
      </c>
      <c r="E244" s="37" t="s">
        <v>1049</v>
      </c>
    </row>
    <row r="245" spans="1:5" ht="76.5">
      <c r="A245" t="s">
        <v>53</v>
      </c>
      <c r="E245" s="35" t="s">
        <v>184</v>
      </c>
    </row>
    <row r="246" spans="1:16" ht="12.75">
      <c r="A246" s="25" t="s">
        <v>45</v>
      </c>
      <c s="29" t="s">
        <v>578</v>
      </c>
      <c s="29" t="s">
        <v>1050</v>
      </c>
      <c s="25" t="s">
        <v>47</v>
      </c>
      <c s="30" t="s">
        <v>1051</v>
      </c>
      <c s="31" t="s">
        <v>152</v>
      </c>
      <c s="32">
        <v>0</v>
      </c>
      <c s="33">
        <v>0</v>
      </c>
      <c s="33">
        <f>ROUND(ROUND(H246,2)*ROUND(G246,3),2)</f>
      </c>
      <c r="O246">
        <f>(I246*21)/100</f>
      </c>
      <c t="s">
        <v>23</v>
      </c>
    </row>
    <row r="247" spans="1:5" ht="12.75">
      <c r="A247" s="34" t="s">
        <v>50</v>
      </c>
      <c r="E247" s="35" t="s">
        <v>47</v>
      </c>
    </row>
    <row r="248" spans="1:5" ht="63.75">
      <c r="A248" s="36" t="s">
        <v>51</v>
      </c>
      <c r="E248" s="37" t="s">
        <v>1052</v>
      </c>
    </row>
    <row r="249" spans="1:5" ht="102">
      <c r="A249" t="s">
        <v>53</v>
      </c>
      <c r="E249" s="35" t="s">
        <v>1053</v>
      </c>
    </row>
    <row r="250" spans="1:16" ht="12.75">
      <c r="A250" s="25" t="s">
        <v>45</v>
      </c>
      <c s="29" t="s">
        <v>583</v>
      </c>
      <c s="29" t="s">
        <v>190</v>
      </c>
      <c s="25" t="s">
        <v>47</v>
      </c>
      <c s="30" t="s">
        <v>191</v>
      </c>
      <c s="31" t="s">
        <v>152</v>
      </c>
      <c s="32">
        <v>316</v>
      </c>
      <c s="33">
        <v>0</v>
      </c>
      <c s="33">
        <f>ROUND(ROUND(H250,2)*ROUND(G250,3),2)</f>
      </c>
      <c r="O250">
        <f>(I250*21)/100</f>
      </c>
      <c t="s">
        <v>23</v>
      </c>
    </row>
    <row r="251" spans="1:5" ht="12.75">
      <c r="A251" s="34" t="s">
        <v>50</v>
      </c>
      <c r="E251" s="35" t="s">
        <v>47</v>
      </c>
    </row>
    <row r="252" spans="1:5" ht="63.75">
      <c r="A252" s="36" t="s">
        <v>51</v>
      </c>
      <c r="E252" s="37" t="s">
        <v>1054</v>
      </c>
    </row>
    <row r="253" spans="1:5" ht="89.25">
      <c r="A253" t="s">
        <v>53</v>
      </c>
      <c r="E253" s="35" t="s">
        <v>193</v>
      </c>
    </row>
    <row r="254" spans="1:16" ht="12.75">
      <c r="A254" s="25" t="s">
        <v>45</v>
      </c>
      <c s="29" t="s">
        <v>587</v>
      </c>
      <c s="29" t="s">
        <v>195</v>
      </c>
      <c s="25" t="s">
        <v>47</v>
      </c>
      <c s="30" t="s">
        <v>196</v>
      </c>
      <c s="31" t="s">
        <v>152</v>
      </c>
      <c s="32">
        <v>0</v>
      </c>
      <c s="33">
        <v>0</v>
      </c>
      <c s="33">
        <f>ROUND(ROUND(H254,2)*ROUND(G254,3),2)</f>
      </c>
      <c r="O254">
        <f>(I254*21)/100</f>
      </c>
      <c t="s">
        <v>23</v>
      </c>
    </row>
    <row r="255" spans="1:5" ht="12.75">
      <c r="A255" s="34" t="s">
        <v>50</v>
      </c>
      <c r="E255" s="35" t="s">
        <v>47</v>
      </c>
    </row>
    <row r="256" spans="1:5" ht="114.75">
      <c r="A256" s="36" t="s">
        <v>51</v>
      </c>
      <c r="E256" s="37" t="s">
        <v>1055</v>
      </c>
    </row>
    <row r="257" spans="1:5" ht="89.25">
      <c r="A257" t="s">
        <v>53</v>
      </c>
      <c r="E257" s="35" t="s">
        <v>193</v>
      </c>
    </row>
    <row r="258" spans="1:16" ht="12.75">
      <c r="A258" s="25" t="s">
        <v>45</v>
      </c>
      <c s="29" t="s">
        <v>590</v>
      </c>
      <c s="29" t="s">
        <v>199</v>
      </c>
      <c s="25" t="s">
        <v>47</v>
      </c>
      <c s="30" t="s">
        <v>200</v>
      </c>
      <c s="31" t="s">
        <v>152</v>
      </c>
      <c s="32">
        <v>0</v>
      </c>
      <c s="33">
        <v>0</v>
      </c>
      <c s="33">
        <f>ROUND(ROUND(H258,2)*ROUND(G258,3),2)</f>
      </c>
      <c r="O258">
        <f>(I258*21)/100</f>
      </c>
      <c t="s">
        <v>23</v>
      </c>
    </row>
    <row r="259" spans="1:5" ht="12.75">
      <c r="A259" s="34" t="s">
        <v>50</v>
      </c>
      <c r="E259" s="35" t="s">
        <v>47</v>
      </c>
    </row>
    <row r="260" spans="1:5" ht="102">
      <c r="A260" s="36" t="s">
        <v>51</v>
      </c>
      <c r="E260" s="37" t="s">
        <v>1056</v>
      </c>
    </row>
    <row r="261" spans="1:5" ht="89.25">
      <c r="A261" t="s">
        <v>53</v>
      </c>
      <c r="E261" s="35" t="s">
        <v>193</v>
      </c>
    </row>
    <row r="262" spans="1:16" ht="12.75">
      <c r="A262" s="25" t="s">
        <v>45</v>
      </c>
      <c s="29" t="s">
        <v>594</v>
      </c>
      <c s="29" t="s">
        <v>203</v>
      </c>
      <c s="25" t="s">
        <v>47</v>
      </c>
      <c s="30" t="s">
        <v>204</v>
      </c>
      <c s="31" t="s">
        <v>152</v>
      </c>
      <c s="32">
        <v>0</v>
      </c>
      <c s="33">
        <v>0</v>
      </c>
      <c s="33">
        <f>ROUND(ROUND(H262,2)*ROUND(G262,3),2)</f>
      </c>
      <c r="O262">
        <f>(I262*21)/100</f>
      </c>
      <c t="s">
        <v>23</v>
      </c>
    </row>
    <row r="263" spans="1:5" ht="12.75">
      <c r="A263" s="34" t="s">
        <v>50</v>
      </c>
      <c r="E263" s="35" t="s">
        <v>47</v>
      </c>
    </row>
    <row r="264" spans="1:5" ht="51">
      <c r="A264" s="36" t="s">
        <v>51</v>
      </c>
      <c r="E264" s="37" t="s">
        <v>1057</v>
      </c>
    </row>
    <row r="265" spans="1:5" ht="165.75">
      <c r="A265" t="s">
        <v>53</v>
      </c>
      <c r="E265" s="35" t="s">
        <v>206</v>
      </c>
    </row>
    <row r="266" spans="1:16" ht="12.75">
      <c r="A266" s="25" t="s">
        <v>45</v>
      </c>
      <c s="29" t="s">
        <v>599</v>
      </c>
      <c s="29" t="s">
        <v>208</v>
      </c>
      <c s="25" t="s">
        <v>47</v>
      </c>
      <c s="30" t="s">
        <v>209</v>
      </c>
      <c s="31" t="s">
        <v>152</v>
      </c>
      <c s="32">
        <v>0</v>
      </c>
      <c s="33">
        <v>0</v>
      </c>
      <c s="33">
        <f>ROUND(ROUND(H266,2)*ROUND(G266,3),2)</f>
      </c>
      <c r="O266">
        <f>(I266*21)/100</f>
      </c>
      <c t="s">
        <v>23</v>
      </c>
    </row>
    <row r="267" spans="1:5" ht="12.75">
      <c r="A267" s="34" t="s">
        <v>50</v>
      </c>
      <c r="E267" s="35" t="s">
        <v>47</v>
      </c>
    </row>
    <row r="268" spans="1:5" ht="51">
      <c r="A268" s="36" t="s">
        <v>51</v>
      </c>
      <c r="E268" s="37" t="s">
        <v>1057</v>
      </c>
    </row>
    <row r="269" spans="1:5" ht="165.75">
      <c r="A269" t="s">
        <v>53</v>
      </c>
      <c r="E269" s="35" t="s">
        <v>206</v>
      </c>
    </row>
    <row r="270" spans="1:16" ht="12.75">
      <c r="A270" s="25" t="s">
        <v>45</v>
      </c>
      <c s="29" t="s">
        <v>601</v>
      </c>
      <c s="29" t="s">
        <v>212</v>
      </c>
      <c s="25" t="s">
        <v>47</v>
      </c>
      <c s="30" t="s">
        <v>213</v>
      </c>
      <c s="31" t="s">
        <v>152</v>
      </c>
      <c s="32">
        <v>316</v>
      </c>
      <c s="33">
        <v>0</v>
      </c>
      <c s="33">
        <f>ROUND(ROUND(H270,2)*ROUND(G270,3),2)</f>
      </c>
      <c r="O270">
        <f>(I270*21)/100</f>
      </c>
      <c t="s">
        <v>23</v>
      </c>
    </row>
    <row r="271" spans="1:5" ht="12.75">
      <c r="A271" s="34" t="s">
        <v>50</v>
      </c>
      <c r="E271" s="35" t="s">
        <v>47</v>
      </c>
    </row>
    <row r="272" spans="1:5" ht="12.75">
      <c r="A272" s="36" t="s">
        <v>51</v>
      </c>
      <c r="E272" s="37" t="s">
        <v>1058</v>
      </c>
    </row>
    <row r="273" spans="1:5" ht="165.75">
      <c r="A273" t="s">
        <v>53</v>
      </c>
      <c r="E273" s="35" t="s">
        <v>206</v>
      </c>
    </row>
    <row r="274" spans="1:16" ht="12.75">
      <c r="A274" s="25" t="s">
        <v>45</v>
      </c>
      <c s="29" t="s">
        <v>603</v>
      </c>
      <c s="29" t="s">
        <v>625</v>
      </c>
      <c s="25" t="s">
        <v>47</v>
      </c>
      <c s="30" t="s">
        <v>626</v>
      </c>
      <c s="31" t="s">
        <v>49</v>
      </c>
      <c s="32">
        <v>1.544</v>
      </c>
      <c s="33">
        <v>0</v>
      </c>
      <c s="33">
        <f>ROUND(ROUND(H274,2)*ROUND(G274,3),2)</f>
      </c>
      <c r="O274">
        <f>(I274*21)/100</f>
      </c>
      <c t="s">
        <v>23</v>
      </c>
    </row>
    <row r="275" spans="1:5" ht="12.75">
      <c r="A275" s="34" t="s">
        <v>50</v>
      </c>
      <c r="E275" s="35" t="s">
        <v>47</v>
      </c>
    </row>
    <row r="276" spans="1:5" ht="38.25">
      <c r="A276" s="36" t="s">
        <v>51</v>
      </c>
      <c r="E276" s="37" t="s">
        <v>1059</v>
      </c>
    </row>
    <row r="277" spans="1:5" ht="165.75">
      <c r="A277" t="s">
        <v>53</v>
      </c>
      <c r="E277" s="35" t="s">
        <v>206</v>
      </c>
    </row>
    <row r="278" spans="1:18" ht="12.75" customHeight="1">
      <c r="A278" s="6" t="s">
        <v>43</v>
      </c>
      <c s="6"/>
      <c s="39" t="s">
        <v>37</v>
      </c>
      <c s="6"/>
      <c s="27" t="s">
        <v>632</v>
      </c>
      <c s="6"/>
      <c s="6"/>
      <c s="6"/>
      <c s="40">
        <f>0+Q278</f>
      </c>
      <c r="O278">
        <f>0+R278</f>
      </c>
      <c r="Q278">
        <f>0+I279+I283+I287+I291+I295+I299+I303+I307+I311</f>
      </c>
      <c>
        <f>0+O279+O283+O287+O291+O295+O299+O303+O307+O311</f>
      </c>
    </row>
    <row r="279" spans="1:16" ht="25.5">
      <c r="A279" s="25" t="s">
        <v>45</v>
      </c>
      <c s="29" t="s">
        <v>608</v>
      </c>
      <c s="29" t="s">
        <v>634</v>
      </c>
      <c s="25" t="s">
        <v>47</v>
      </c>
      <c s="30" t="s">
        <v>635</v>
      </c>
      <c s="31" t="s">
        <v>152</v>
      </c>
      <c s="32">
        <v>110.883</v>
      </c>
      <c s="33">
        <v>0</v>
      </c>
      <c s="33">
        <f>ROUND(ROUND(H279,2)*ROUND(G279,3),2)</f>
      </c>
      <c r="O279">
        <f>(I279*21)/100</f>
      </c>
      <c t="s">
        <v>23</v>
      </c>
    </row>
    <row r="280" spans="1:5" ht="12.75">
      <c r="A280" s="34" t="s">
        <v>50</v>
      </c>
      <c r="E280" s="35" t="s">
        <v>47</v>
      </c>
    </row>
    <row r="281" spans="1:5" ht="114.75">
      <c r="A281" s="36" t="s">
        <v>51</v>
      </c>
      <c r="E281" s="37" t="s">
        <v>1060</v>
      </c>
    </row>
    <row r="282" spans="1:5" ht="102">
      <c r="A282" t="s">
        <v>53</v>
      </c>
      <c r="E282" s="35" t="s">
        <v>637</v>
      </c>
    </row>
    <row r="283" spans="1:16" ht="25.5">
      <c r="A283" s="25" t="s">
        <v>45</v>
      </c>
      <c s="29" t="s">
        <v>610</v>
      </c>
      <c s="29" t="s">
        <v>639</v>
      </c>
      <c s="25" t="s">
        <v>47</v>
      </c>
      <c s="30" t="s">
        <v>640</v>
      </c>
      <c s="31" t="s">
        <v>152</v>
      </c>
      <c s="32">
        <v>22.177</v>
      </c>
      <c s="33">
        <v>0</v>
      </c>
      <c s="33">
        <f>ROUND(ROUND(H283,2)*ROUND(G283,3),2)</f>
      </c>
      <c r="O283">
        <f>(I283*21)/100</f>
      </c>
      <c t="s">
        <v>23</v>
      </c>
    </row>
    <row r="284" spans="1:5" ht="12.75">
      <c r="A284" s="34" t="s">
        <v>50</v>
      </c>
      <c r="E284" s="35" t="s">
        <v>47</v>
      </c>
    </row>
    <row r="285" spans="1:5" ht="114.75">
      <c r="A285" s="36" t="s">
        <v>51</v>
      </c>
      <c r="E285" s="37" t="s">
        <v>1061</v>
      </c>
    </row>
    <row r="286" spans="1:5" ht="102">
      <c r="A286" t="s">
        <v>53</v>
      </c>
      <c r="E286" s="35" t="s">
        <v>637</v>
      </c>
    </row>
    <row r="287" spans="1:16" ht="25.5">
      <c r="A287" s="25" t="s">
        <v>45</v>
      </c>
      <c s="29" t="s">
        <v>612</v>
      </c>
      <c s="29" t="s">
        <v>643</v>
      </c>
      <c s="25" t="s">
        <v>47</v>
      </c>
      <c s="30" t="s">
        <v>644</v>
      </c>
      <c s="31" t="s">
        <v>152</v>
      </c>
      <c s="32">
        <v>14.785</v>
      </c>
      <c s="33">
        <v>0</v>
      </c>
      <c s="33">
        <f>ROUND(ROUND(H287,2)*ROUND(G287,3),2)</f>
      </c>
      <c r="O287">
        <f>(I287*21)/100</f>
      </c>
      <c t="s">
        <v>23</v>
      </c>
    </row>
    <row r="288" spans="1:5" ht="12.75">
      <c r="A288" s="34" t="s">
        <v>50</v>
      </c>
      <c r="E288" s="35" t="s">
        <v>47</v>
      </c>
    </row>
    <row r="289" spans="1:5" ht="114.75">
      <c r="A289" s="36" t="s">
        <v>51</v>
      </c>
      <c r="E289" s="37" t="s">
        <v>1062</v>
      </c>
    </row>
    <row r="290" spans="1:5" ht="102">
      <c r="A290" t="s">
        <v>53</v>
      </c>
      <c r="E290" s="35" t="s">
        <v>637</v>
      </c>
    </row>
    <row r="291" spans="1:16" ht="12.75">
      <c r="A291" s="25" t="s">
        <v>45</v>
      </c>
      <c s="29" t="s">
        <v>614</v>
      </c>
      <c s="29" t="s">
        <v>647</v>
      </c>
      <c s="25" t="s">
        <v>47</v>
      </c>
      <c s="30" t="s">
        <v>648</v>
      </c>
      <c s="31" t="s">
        <v>152</v>
      </c>
      <c s="32">
        <v>52</v>
      </c>
      <c s="33">
        <v>0</v>
      </c>
      <c s="33">
        <f>ROUND(ROUND(H291,2)*ROUND(G291,3),2)</f>
      </c>
      <c r="O291">
        <f>(I291*21)/100</f>
      </c>
      <c t="s">
        <v>23</v>
      </c>
    </row>
    <row r="292" spans="1:5" ht="12.75">
      <c r="A292" s="34" t="s">
        <v>50</v>
      </c>
      <c r="E292" s="35" t="s">
        <v>47</v>
      </c>
    </row>
    <row r="293" spans="1:5" ht="25.5">
      <c r="A293" s="36" t="s">
        <v>51</v>
      </c>
      <c r="E293" s="37" t="s">
        <v>1063</v>
      </c>
    </row>
    <row r="294" spans="1:5" ht="102">
      <c r="A294" t="s">
        <v>53</v>
      </c>
      <c r="E294" s="35" t="s">
        <v>637</v>
      </c>
    </row>
    <row r="295" spans="1:16" ht="12.75">
      <c r="A295" s="25" t="s">
        <v>45</v>
      </c>
      <c s="29" t="s">
        <v>616</v>
      </c>
      <c s="29" t="s">
        <v>651</v>
      </c>
      <c s="25" t="s">
        <v>47</v>
      </c>
      <c s="30" t="s">
        <v>652</v>
      </c>
      <c s="31" t="s">
        <v>152</v>
      </c>
      <c s="32">
        <v>147.843</v>
      </c>
      <c s="33">
        <v>0</v>
      </c>
      <c s="33">
        <f>ROUND(ROUND(H295,2)*ROUND(G295,3),2)</f>
      </c>
      <c r="O295">
        <f>(I295*21)/100</f>
      </c>
      <c t="s">
        <v>23</v>
      </c>
    </row>
    <row r="296" spans="1:5" ht="12.75">
      <c r="A296" s="34" t="s">
        <v>50</v>
      </c>
      <c r="E296" s="35" t="s">
        <v>47</v>
      </c>
    </row>
    <row r="297" spans="1:5" ht="102">
      <c r="A297" s="36" t="s">
        <v>51</v>
      </c>
      <c r="E297" s="37" t="s">
        <v>1064</v>
      </c>
    </row>
    <row r="298" spans="1:5" ht="102">
      <c r="A298" t="s">
        <v>53</v>
      </c>
      <c r="E298" s="35" t="s">
        <v>637</v>
      </c>
    </row>
    <row r="299" spans="1:16" ht="12.75">
      <c r="A299" s="25" t="s">
        <v>45</v>
      </c>
      <c s="29" t="s">
        <v>620</v>
      </c>
      <c s="29" t="s">
        <v>655</v>
      </c>
      <c s="25" t="s">
        <v>47</v>
      </c>
      <c s="30" t="s">
        <v>656</v>
      </c>
      <c s="31" t="s">
        <v>152</v>
      </c>
      <c s="32">
        <v>14.785</v>
      </c>
      <c s="33">
        <v>0</v>
      </c>
      <c s="33">
        <f>ROUND(ROUND(H299,2)*ROUND(G299,3),2)</f>
      </c>
      <c r="O299">
        <f>(I299*21)/100</f>
      </c>
      <c t="s">
        <v>23</v>
      </c>
    </row>
    <row r="300" spans="1:5" ht="12.75">
      <c r="A300" s="34" t="s">
        <v>50</v>
      </c>
      <c r="E300" s="35" t="s">
        <v>47</v>
      </c>
    </row>
    <row r="301" spans="1:5" ht="102">
      <c r="A301" s="36" t="s">
        <v>51</v>
      </c>
      <c r="E301" s="37" t="s">
        <v>1065</v>
      </c>
    </row>
    <row r="302" spans="1:5" ht="89.25">
      <c r="A302" t="s">
        <v>53</v>
      </c>
      <c r="E302" s="35" t="s">
        <v>658</v>
      </c>
    </row>
    <row r="303" spans="1:16" ht="12.75">
      <c r="A303" s="25" t="s">
        <v>45</v>
      </c>
      <c s="29" t="s">
        <v>622</v>
      </c>
      <c s="29" t="s">
        <v>660</v>
      </c>
      <c s="25" t="s">
        <v>47</v>
      </c>
      <c s="30" t="s">
        <v>661</v>
      </c>
      <c s="31" t="s">
        <v>152</v>
      </c>
      <c s="32">
        <v>14.785</v>
      </c>
      <c s="33">
        <v>0</v>
      </c>
      <c s="33">
        <f>ROUND(ROUND(H303,2)*ROUND(G303,3),2)</f>
      </c>
      <c r="O303">
        <f>(I303*21)/100</f>
      </c>
      <c t="s">
        <v>23</v>
      </c>
    </row>
    <row r="304" spans="1:5" ht="12.75">
      <c r="A304" s="34" t="s">
        <v>50</v>
      </c>
      <c r="E304" s="35" t="s">
        <v>47</v>
      </c>
    </row>
    <row r="305" spans="1:5" ht="102">
      <c r="A305" s="36" t="s">
        <v>51</v>
      </c>
      <c r="E305" s="37" t="s">
        <v>1065</v>
      </c>
    </row>
    <row r="306" spans="1:5" ht="89.25">
      <c r="A306" t="s">
        <v>53</v>
      </c>
      <c r="E306" s="35" t="s">
        <v>658</v>
      </c>
    </row>
    <row r="307" spans="1:16" ht="12.75">
      <c r="A307" s="25" t="s">
        <v>45</v>
      </c>
      <c s="29" t="s">
        <v>624</v>
      </c>
      <c s="29" t="s">
        <v>664</v>
      </c>
      <c s="25" t="s">
        <v>47</v>
      </c>
      <c s="30" t="s">
        <v>665</v>
      </c>
      <c s="31" t="s">
        <v>110</v>
      </c>
      <c s="32">
        <v>42.4</v>
      </c>
      <c s="33">
        <v>0</v>
      </c>
      <c s="33">
        <f>ROUND(ROUND(H307,2)*ROUND(G307,3),2)</f>
      </c>
      <c r="O307">
        <f>(I307*21)/100</f>
      </c>
      <c t="s">
        <v>23</v>
      </c>
    </row>
    <row r="308" spans="1:5" ht="12.75">
      <c r="A308" s="34" t="s">
        <v>50</v>
      </c>
      <c r="E308" s="35" t="s">
        <v>47</v>
      </c>
    </row>
    <row r="309" spans="1:5" ht="12.75">
      <c r="A309" s="36" t="s">
        <v>51</v>
      </c>
      <c r="E309" s="37" t="s">
        <v>1066</v>
      </c>
    </row>
    <row r="310" spans="1:5" ht="102">
      <c r="A310" t="s">
        <v>53</v>
      </c>
      <c r="E310" s="35" t="s">
        <v>667</v>
      </c>
    </row>
    <row r="311" spans="1:16" ht="12.75">
      <c r="A311" s="25" t="s">
        <v>45</v>
      </c>
      <c s="29" t="s">
        <v>628</v>
      </c>
      <c s="29" t="s">
        <v>674</v>
      </c>
      <c s="25" t="s">
        <v>47</v>
      </c>
      <c s="30" t="s">
        <v>675</v>
      </c>
      <c s="31" t="s">
        <v>152</v>
      </c>
      <c s="32">
        <v>35.4</v>
      </c>
      <c s="33">
        <v>0</v>
      </c>
      <c s="33">
        <f>ROUND(ROUND(H311,2)*ROUND(G311,3),2)</f>
      </c>
      <c r="O311">
        <f>(I311*21)/100</f>
      </c>
      <c t="s">
        <v>23</v>
      </c>
    </row>
    <row r="312" spans="1:5" ht="12.75">
      <c r="A312" s="34" t="s">
        <v>50</v>
      </c>
      <c r="E312" s="35" t="s">
        <v>47</v>
      </c>
    </row>
    <row r="313" spans="1:5" ht="38.25">
      <c r="A313" s="36" t="s">
        <v>51</v>
      </c>
      <c r="E313" s="37" t="s">
        <v>1067</v>
      </c>
    </row>
    <row r="314" spans="1:5" ht="114.75">
      <c r="A314" t="s">
        <v>53</v>
      </c>
      <c r="E314" s="35" t="s">
        <v>677</v>
      </c>
    </row>
    <row r="315" spans="1:18" ht="12.75" customHeight="1">
      <c r="A315" s="6" t="s">
        <v>43</v>
      </c>
      <c s="6"/>
      <c s="39" t="s">
        <v>73</v>
      </c>
      <c s="6"/>
      <c s="27" t="s">
        <v>678</v>
      </c>
      <c s="6"/>
      <c s="6"/>
      <c s="6"/>
      <c s="40">
        <f>0+Q315</f>
      </c>
      <c r="O315">
        <f>0+R315</f>
      </c>
      <c r="Q315">
        <f>0+I316+I320+I324+I328+I332+I336+I340</f>
      </c>
      <c>
        <f>0+O316+O320+O324+O328+O332+O336+O340</f>
      </c>
    </row>
    <row r="316" spans="1:16" ht="25.5">
      <c r="A316" s="25" t="s">
        <v>45</v>
      </c>
      <c s="29" t="s">
        <v>630</v>
      </c>
      <c s="29" t="s">
        <v>680</v>
      </c>
      <c s="25" t="s">
        <v>47</v>
      </c>
      <c s="30" t="s">
        <v>681</v>
      </c>
      <c s="31" t="s">
        <v>152</v>
      </c>
      <c s="32">
        <v>55.019</v>
      </c>
      <c s="33">
        <v>0</v>
      </c>
      <c s="33">
        <f>ROUND(ROUND(H316,2)*ROUND(G316,3),2)</f>
      </c>
      <c r="O316">
        <f>(I316*21)/100</f>
      </c>
      <c t="s">
        <v>23</v>
      </c>
    </row>
    <row r="317" spans="1:5" ht="12.75">
      <c r="A317" s="34" t="s">
        <v>50</v>
      </c>
      <c r="E317" s="35" t="s">
        <v>47</v>
      </c>
    </row>
    <row r="318" spans="1:5" ht="76.5">
      <c r="A318" s="36" t="s">
        <v>51</v>
      </c>
      <c r="E318" s="37" t="s">
        <v>1068</v>
      </c>
    </row>
    <row r="319" spans="1:5" ht="204">
      <c r="A319" t="s">
        <v>53</v>
      </c>
      <c r="E319" s="35" t="s">
        <v>683</v>
      </c>
    </row>
    <row r="320" spans="1:16" ht="25.5">
      <c r="A320" s="25" t="s">
        <v>45</v>
      </c>
      <c s="29" t="s">
        <v>633</v>
      </c>
      <c s="29" t="s">
        <v>685</v>
      </c>
      <c s="25" t="s">
        <v>47</v>
      </c>
      <c s="30" t="s">
        <v>686</v>
      </c>
      <c s="31" t="s">
        <v>152</v>
      </c>
      <c s="32">
        <v>72.82</v>
      </c>
      <c s="33">
        <v>0</v>
      </c>
      <c s="33">
        <f>ROUND(ROUND(H320,2)*ROUND(G320,3),2)</f>
      </c>
      <c r="O320">
        <f>(I320*21)/100</f>
      </c>
      <c t="s">
        <v>23</v>
      </c>
    </row>
    <row r="321" spans="1:5" ht="12.75">
      <c r="A321" s="34" t="s">
        <v>50</v>
      </c>
      <c r="E321" s="35" t="s">
        <v>47</v>
      </c>
    </row>
    <row r="322" spans="1:5" ht="51">
      <c r="A322" s="36" t="s">
        <v>51</v>
      </c>
      <c r="E322" s="37" t="s">
        <v>1069</v>
      </c>
    </row>
    <row r="323" spans="1:5" ht="216.75">
      <c r="A323" t="s">
        <v>53</v>
      </c>
      <c r="E323" s="35" t="s">
        <v>688</v>
      </c>
    </row>
    <row r="324" spans="1:16" ht="12.75">
      <c r="A324" s="25" t="s">
        <v>45</v>
      </c>
      <c s="29" t="s">
        <v>638</v>
      </c>
      <c s="29" t="s">
        <v>690</v>
      </c>
      <c s="25" t="s">
        <v>47</v>
      </c>
      <c s="30" t="s">
        <v>691</v>
      </c>
      <c s="31" t="s">
        <v>152</v>
      </c>
      <c s="32">
        <v>25.8</v>
      </c>
      <c s="33">
        <v>0</v>
      </c>
      <c s="33">
        <f>ROUND(ROUND(H324,2)*ROUND(G324,3),2)</f>
      </c>
      <c r="O324">
        <f>(I324*21)/100</f>
      </c>
      <c t="s">
        <v>23</v>
      </c>
    </row>
    <row r="325" spans="1:5" ht="12.75">
      <c r="A325" s="34" t="s">
        <v>50</v>
      </c>
      <c r="E325" s="35" t="s">
        <v>47</v>
      </c>
    </row>
    <row r="326" spans="1:5" ht="25.5">
      <c r="A326" s="36" t="s">
        <v>51</v>
      </c>
      <c r="E326" s="37" t="s">
        <v>1070</v>
      </c>
    </row>
    <row r="327" spans="1:5" ht="63.75">
      <c r="A327" t="s">
        <v>53</v>
      </c>
      <c r="E327" s="35" t="s">
        <v>693</v>
      </c>
    </row>
    <row r="328" spans="1:16" ht="12.75">
      <c r="A328" s="25" t="s">
        <v>45</v>
      </c>
      <c s="29" t="s">
        <v>642</v>
      </c>
      <c s="29" t="s">
        <v>695</v>
      </c>
      <c s="25" t="s">
        <v>47</v>
      </c>
      <c s="30" t="s">
        <v>696</v>
      </c>
      <c s="31" t="s">
        <v>152</v>
      </c>
      <c s="32">
        <v>75.765</v>
      </c>
      <c s="33">
        <v>0</v>
      </c>
      <c s="33">
        <f>ROUND(ROUND(H328,2)*ROUND(G328,3),2)</f>
      </c>
      <c r="O328">
        <f>(I328*21)/100</f>
      </c>
      <c t="s">
        <v>23</v>
      </c>
    </row>
    <row r="329" spans="1:5" ht="12.75">
      <c r="A329" s="34" t="s">
        <v>50</v>
      </c>
      <c r="E329" s="35" t="s">
        <v>47</v>
      </c>
    </row>
    <row r="330" spans="1:5" ht="89.25">
      <c r="A330" s="36" t="s">
        <v>51</v>
      </c>
      <c r="E330" s="37" t="s">
        <v>1071</v>
      </c>
    </row>
    <row r="331" spans="1:5" ht="63.75">
      <c r="A331" t="s">
        <v>53</v>
      </c>
      <c r="E331" s="35" t="s">
        <v>693</v>
      </c>
    </row>
    <row r="332" spans="1:16" ht="12.75">
      <c r="A332" s="25" t="s">
        <v>45</v>
      </c>
      <c s="29" t="s">
        <v>646</v>
      </c>
      <c s="29" t="s">
        <v>699</v>
      </c>
      <c s="25" t="s">
        <v>47</v>
      </c>
      <c s="30" t="s">
        <v>700</v>
      </c>
      <c s="31" t="s">
        <v>152</v>
      </c>
      <c s="32">
        <v>25.6</v>
      </c>
      <c s="33">
        <v>0</v>
      </c>
      <c s="33">
        <f>ROUND(ROUND(H332,2)*ROUND(G332,3),2)</f>
      </c>
      <c r="O332">
        <f>(I332*21)/100</f>
      </c>
      <c t="s">
        <v>23</v>
      </c>
    </row>
    <row r="333" spans="1:5" ht="12.75">
      <c r="A333" s="34" t="s">
        <v>50</v>
      </c>
      <c r="E333" s="35" t="s">
        <v>47</v>
      </c>
    </row>
    <row r="334" spans="1:5" ht="25.5">
      <c r="A334" s="36" t="s">
        <v>51</v>
      </c>
      <c r="E334" s="37" t="s">
        <v>1072</v>
      </c>
    </row>
    <row r="335" spans="1:5" ht="102">
      <c r="A335" t="s">
        <v>53</v>
      </c>
      <c r="E335" s="35" t="s">
        <v>702</v>
      </c>
    </row>
    <row r="336" spans="1:16" ht="12.75">
      <c r="A336" s="25" t="s">
        <v>45</v>
      </c>
      <c s="29" t="s">
        <v>650</v>
      </c>
      <c s="29" t="s">
        <v>704</v>
      </c>
      <c s="25" t="s">
        <v>47</v>
      </c>
      <c s="30" t="s">
        <v>705</v>
      </c>
      <c s="31" t="s">
        <v>152</v>
      </c>
      <c s="32">
        <v>11.2</v>
      </c>
      <c s="33">
        <v>0</v>
      </c>
      <c s="33">
        <f>ROUND(ROUND(H336,2)*ROUND(G336,3),2)</f>
      </c>
      <c r="O336">
        <f>(I336*21)/100</f>
      </c>
      <c t="s">
        <v>23</v>
      </c>
    </row>
    <row r="337" spans="1:5" ht="12.75">
      <c r="A337" s="34" t="s">
        <v>50</v>
      </c>
      <c r="E337" s="35" t="s">
        <v>47</v>
      </c>
    </row>
    <row r="338" spans="1:5" ht="12.75">
      <c r="A338" s="36" t="s">
        <v>51</v>
      </c>
      <c r="E338" s="37" t="s">
        <v>1073</v>
      </c>
    </row>
    <row r="339" spans="1:5" ht="102">
      <c r="A339" t="s">
        <v>53</v>
      </c>
      <c r="E339" s="35" t="s">
        <v>702</v>
      </c>
    </row>
    <row r="340" spans="1:16" ht="12.75">
      <c r="A340" s="25" t="s">
        <v>45</v>
      </c>
      <c s="29" t="s">
        <v>654</v>
      </c>
      <c s="29" t="s">
        <v>708</v>
      </c>
      <c s="25" t="s">
        <v>47</v>
      </c>
      <c s="30" t="s">
        <v>709</v>
      </c>
      <c s="31" t="s">
        <v>152</v>
      </c>
      <c s="32">
        <v>8.64</v>
      </c>
      <c s="33">
        <v>0</v>
      </c>
      <c s="33">
        <f>ROUND(ROUND(H340,2)*ROUND(G340,3),2)</f>
      </c>
      <c r="O340">
        <f>(I340*21)/100</f>
      </c>
      <c t="s">
        <v>23</v>
      </c>
    </row>
    <row r="341" spans="1:5" ht="12.75">
      <c r="A341" s="34" t="s">
        <v>50</v>
      </c>
      <c r="E341" s="35" t="s">
        <v>47</v>
      </c>
    </row>
    <row r="342" spans="1:5" ht="25.5">
      <c r="A342" s="36" t="s">
        <v>51</v>
      </c>
      <c r="E342" s="37" t="s">
        <v>1074</v>
      </c>
    </row>
    <row r="343" spans="1:5" ht="102">
      <c r="A343" t="s">
        <v>53</v>
      </c>
      <c r="E343" s="35" t="s">
        <v>702</v>
      </c>
    </row>
    <row r="344" spans="1:18" ht="12.75" customHeight="1">
      <c r="A344" s="6" t="s">
        <v>43</v>
      </c>
      <c s="6"/>
      <c s="39" t="s">
        <v>78</v>
      </c>
      <c s="6"/>
      <c s="27" t="s">
        <v>239</v>
      </c>
      <c s="6"/>
      <c s="6"/>
      <c s="6"/>
      <c s="40">
        <f>0+Q344</f>
      </c>
      <c r="O344">
        <f>0+R344</f>
      </c>
      <c r="Q344">
        <f>0+I345+I349</f>
      </c>
      <c>
        <f>0+O345+O349</f>
      </c>
    </row>
    <row r="345" spans="1:16" ht="12.75">
      <c r="A345" s="25" t="s">
        <v>45</v>
      </c>
      <c s="29" t="s">
        <v>659</v>
      </c>
      <c s="29" t="s">
        <v>717</v>
      </c>
      <c s="25" t="s">
        <v>47</v>
      </c>
      <c s="30" t="s">
        <v>718</v>
      </c>
      <c s="31" t="s">
        <v>110</v>
      </c>
      <c s="32">
        <v>17.2</v>
      </c>
      <c s="33">
        <v>0</v>
      </c>
      <c s="33">
        <f>ROUND(ROUND(H345,2)*ROUND(G345,3),2)</f>
      </c>
      <c r="O345">
        <f>(I345*21)/100</f>
      </c>
      <c t="s">
        <v>23</v>
      </c>
    </row>
    <row r="346" spans="1:5" ht="12.75">
      <c r="A346" s="34" t="s">
        <v>50</v>
      </c>
      <c r="E346" s="35" t="s">
        <v>47</v>
      </c>
    </row>
    <row r="347" spans="1:5" ht="12.75">
      <c r="A347" s="36" t="s">
        <v>51</v>
      </c>
      <c r="E347" s="37" t="s">
        <v>1075</v>
      </c>
    </row>
    <row r="348" spans="1:5" ht="255">
      <c r="A348" t="s">
        <v>53</v>
      </c>
      <c r="E348" s="35" t="s">
        <v>720</v>
      </c>
    </row>
    <row r="349" spans="1:16" ht="12.75">
      <c r="A349" s="25" t="s">
        <v>45</v>
      </c>
      <c s="29" t="s">
        <v>663</v>
      </c>
      <c s="29" t="s">
        <v>1076</v>
      </c>
      <c s="25" t="s">
        <v>47</v>
      </c>
      <c s="30" t="s">
        <v>1077</v>
      </c>
      <c s="31" t="s">
        <v>110</v>
      </c>
      <c s="32">
        <v>80</v>
      </c>
      <c s="33">
        <v>0</v>
      </c>
      <c s="33">
        <f>ROUND(ROUND(H349,2)*ROUND(G349,3),2)</f>
      </c>
      <c r="O349">
        <f>(I349*21)/100</f>
      </c>
      <c t="s">
        <v>23</v>
      </c>
    </row>
    <row r="350" spans="1:5" ht="12.75">
      <c r="A350" s="34" t="s">
        <v>50</v>
      </c>
      <c r="E350" s="35" t="s">
        <v>47</v>
      </c>
    </row>
    <row r="351" spans="1:5" ht="12.75">
      <c r="A351" s="36" t="s">
        <v>51</v>
      </c>
      <c r="E351" s="37" t="s">
        <v>1078</v>
      </c>
    </row>
    <row r="352" spans="1:5" ht="255">
      <c r="A352" t="s">
        <v>53</v>
      </c>
      <c r="E352" s="35" t="s">
        <v>725</v>
      </c>
    </row>
    <row r="353" spans="1:18" ht="12.75" customHeight="1">
      <c r="A353" s="6" t="s">
        <v>43</v>
      </c>
      <c s="6"/>
      <c s="39" t="s">
        <v>40</v>
      </c>
      <c s="6"/>
      <c s="27" t="s">
        <v>246</v>
      </c>
      <c s="6"/>
      <c s="6"/>
      <c s="6"/>
      <c s="40">
        <f>0+Q353</f>
      </c>
      <c r="O353">
        <f>0+R353</f>
      </c>
      <c r="Q353">
        <f>0+I354+I358+I362+I366+I370+I374+I378+I382+I386+I390+I394+I398+I402+I406+I410+I414+I418</f>
      </c>
      <c>
        <f>0+O354+O358+O362+O366+O370+O374+O378+O382+O386+O390+O394+O398+O402+O406+O410+O414+O418</f>
      </c>
    </row>
    <row r="354" spans="1:16" ht="12.75">
      <c r="A354" s="25" t="s">
        <v>45</v>
      </c>
      <c s="29" t="s">
        <v>668</v>
      </c>
      <c s="29" t="s">
        <v>416</v>
      </c>
      <c s="25" t="s">
        <v>47</v>
      </c>
      <c s="30" t="s">
        <v>417</v>
      </c>
      <c s="31" t="s">
        <v>110</v>
      </c>
      <c s="32">
        <v>32</v>
      </c>
      <c s="33">
        <v>0</v>
      </c>
      <c s="33">
        <f>ROUND(ROUND(H354,2)*ROUND(G354,3),2)</f>
      </c>
      <c r="O354">
        <f>(I354*21)/100</f>
      </c>
      <c t="s">
        <v>23</v>
      </c>
    </row>
    <row r="355" spans="1:5" ht="12.75">
      <c r="A355" s="34" t="s">
        <v>50</v>
      </c>
      <c r="E355" s="35" t="s">
        <v>47</v>
      </c>
    </row>
    <row r="356" spans="1:5" ht="38.25">
      <c r="A356" s="36" t="s">
        <v>51</v>
      </c>
      <c r="E356" s="37" t="s">
        <v>1079</v>
      </c>
    </row>
    <row r="357" spans="1:5" ht="63.75">
      <c r="A357" t="s">
        <v>53</v>
      </c>
      <c r="E357" s="35" t="s">
        <v>418</v>
      </c>
    </row>
    <row r="358" spans="1:16" ht="25.5">
      <c r="A358" s="25" t="s">
        <v>45</v>
      </c>
      <c s="29" t="s">
        <v>673</v>
      </c>
      <c s="29" t="s">
        <v>1080</v>
      </c>
      <c s="25" t="s">
        <v>47</v>
      </c>
      <c s="30" t="s">
        <v>1081</v>
      </c>
      <c s="31" t="s">
        <v>110</v>
      </c>
      <c s="32">
        <v>82</v>
      </c>
      <c s="33">
        <v>0</v>
      </c>
      <c s="33">
        <f>ROUND(ROUND(H358,2)*ROUND(G358,3),2)</f>
      </c>
      <c r="O358">
        <f>(I358*21)/100</f>
      </c>
      <c t="s">
        <v>23</v>
      </c>
    </row>
    <row r="359" spans="1:5" ht="12.75">
      <c r="A359" s="34" t="s">
        <v>50</v>
      </c>
      <c r="E359" s="35" t="s">
        <v>47</v>
      </c>
    </row>
    <row r="360" spans="1:5" ht="12.75">
      <c r="A360" s="36" t="s">
        <v>51</v>
      </c>
      <c r="E360" s="37" t="s">
        <v>1082</v>
      </c>
    </row>
    <row r="361" spans="1:5" ht="165.75">
      <c r="A361" t="s">
        <v>53</v>
      </c>
      <c r="E361" s="35" t="s">
        <v>1083</v>
      </c>
    </row>
    <row r="362" spans="1:16" ht="12.75">
      <c r="A362" s="25" t="s">
        <v>45</v>
      </c>
      <c s="29" t="s">
        <v>679</v>
      </c>
      <c s="29" t="s">
        <v>1084</v>
      </c>
      <c s="25" t="s">
        <v>47</v>
      </c>
      <c s="30" t="s">
        <v>1085</v>
      </c>
      <c s="31" t="s">
        <v>110</v>
      </c>
      <c s="32">
        <v>36</v>
      </c>
      <c s="33">
        <v>0</v>
      </c>
      <c s="33">
        <f>ROUND(ROUND(H362,2)*ROUND(G362,3),2)</f>
      </c>
      <c r="O362">
        <f>(I362*21)/100</f>
      </c>
      <c t="s">
        <v>23</v>
      </c>
    </row>
    <row r="363" spans="1:5" ht="12.75">
      <c r="A363" s="34" t="s">
        <v>50</v>
      </c>
      <c r="E363" s="35" t="s">
        <v>47</v>
      </c>
    </row>
    <row r="364" spans="1:5" ht="38.25">
      <c r="A364" s="36" t="s">
        <v>51</v>
      </c>
      <c r="E364" s="37" t="s">
        <v>1086</v>
      </c>
    </row>
    <row r="365" spans="1:5" ht="153">
      <c r="A365" t="s">
        <v>53</v>
      </c>
      <c r="E365" s="35" t="s">
        <v>1087</v>
      </c>
    </row>
    <row r="366" spans="1:16" ht="12.75">
      <c r="A366" s="25" t="s">
        <v>45</v>
      </c>
      <c s="29" t="s">
        <v>684</v>
      </c>
      <c s="29" t="s">
        <v>746</v>
      </c>
      <c s="25" t="s">
        <v>47</v>
      </c>
      <c s="30" t="s">
        <v>747</v>
      </c>
      <c s="31" t="s">
        <v>243</v>
      </c>
      <c s="32">
        <v>2</v>
      </c>
      <c s="33">
        <v>0</v>
      </c>
      <c s="33">
        <f>ROUND(ROUND(H366,2)*ROUND(G366,3),2)</f>
      </c>
      <c r="O366">
        <f>(I366*21)/100</f>
      </c>
      <c t="s">
        <v>23</v>
      </c>
    </row>
    <row r="367" spans="1:5" ht="12.75">
      <c r="A367" s="34" t="s">
        <v>50</v>
      </c>
      <c r="E367" s="35" t="s">
        <v>47</v>
      </c>
    </row>
    <row r="368" spans="1:5" ht="51">
      <c r="A368" s="36" t="s">
        <v>51</v>
      </c>
      <c r="E368" s="37" t="s">
        <v>1088</v>
      </c>
    </row>
    <row r="369" spans="1:5" ht="63.75">
      <c r="A369" t="s">
        <v>53</v>
      </c>
      <c r="E369" s="35" t="s">
        <v>749</v>
      </c>
    </row>
    <row r="370" spans="1:16" ht="25.5">
      <c r="A370" s="25" t="s">
        <v>45</v>
      </c>
      <c s="29" t="s">
        <v>689</v>
      </c>
      <c s="29" t="s">
        <v>268</v>
      </c>
      <c s="25" t="s">
        <v>47</v>
      </c>
      <c s="30" t="s">
        <v>269</v>
      </c>
      <c s="31" t="s">
        <v>243</v>
      </c>
      <c s="32">
        <v>2</v>
      </c>
      <c s="33">
        <v>0</v>
      </c>
      <c s="33">
        <f>ROUND(ROUND(H370,2)*ROUND(G370,3),2)</f>
      </c>
      <c r="O370">
        <f>(I370*21)/100</f>
      </c>
      <c t="s">
        <v>23</v>
      </c>
    </row>
    <row r="371" spans="1:5" ht="12.75">
      <c r="A371" s="34" t="s">
        <v>50</v>
      </c>
      <c r="E371" s="35" t="s">
        <v>47</v>
      </c>
    </row>
    <row r="372" spans="1:5" ht="38.25">
      <c r="A372" s="36" t="s">
        <v>51</v>
      </c>
      <c r="E372" s="37" t="s">
        <v>1089</v>
      </c>
    </row>
    <row r="373" spans="1:5" ht="51">
      <c r="A373" t="s">
        <v>53</v>
      </c>
      <c r="E373" s="35" t="s">
        <v>271</v>
      </c>
    </row>
    <row r="374" spans="1:16" ht="25.5">
      <c r="A374" s="25" t="s">
        <v>45</v>
      </c>
      <c s="29" t="s">
        <v>694</v>
      </c>
      <c s="29" t="s">
        <v>755</v>
      </c>
      <c s="25" t="s">
        <v>47</v>
      </c>
      <c s="30" t="s">
        <v>756</v>
      </c>
      <c s="31" t="s">
        <v>243</v>
      </c>
      <c s="32">
        <v>2</v>
      </c>
      <c s="33">
        <v>0</v>
      </c>
      <c s="33">
        <f>ROUND(ROUND(H374,2)*ROUND(G374,3),2)</f>
      </c>
      <c r="O374">
        <f>(I374*21)/100</f>
      </c>
      <c t="s">
        <v>23</v>
      </c>
    </row>
    <row r="375" spans="1:5" ht="12.75">
      <c r="A375" s="34" t="s">
        <v>50</v>
      </c>
      <c r="E375" s="35" t="s">
        <v>47</v>
      </c>
    </row>
    <row r="376" spans="1:5" ht="25.5">
      <c r="A376" s="36" t="s">
        <v>51</v>
      </c>
      <c r="E376" s="37" t="s">
        <v>1090</v>
      </c>
    </row>
    <row r="377" spans="1:5" ht="76.5">
      <c r="A377" t="s">
        <v>53</v>
      </c>
      <c r="E377" s="35" t="s">
        <v>758</v>
      </c>
    </row>
    <row r="378" spans="1:16" ht="12.75">
      <c r="A378" s="25" t="s">
        <v>45</v>
      </c>
      <c s="29" t="s">
        <v>698</v>
      </c>
      <c s="29" t="s">
        <v>956</v>
      </c>
      <c s="25" t="s">
        <v>47</v>
      </c>
      <c s="30" t="s">
        <v>957</v>
      </c>
      <c s="31" t="s">
        <v>110</v>
      </c>
      <c s="32">
        <v>35.84</v>
      </c>
      <c s="33">
        <v>0</v>
      </c>
      <c s="33">
        <f>ROUND(ROUND(H378,2)*ROUND(G378,3),2)</f>
      </c>
      <c r="O378">
        <f>(I378*21)/100</f>
      </c>
      <c t="s">
        <v>23</v>
      </c>
    </row>
    <row r="379" spans="1:5" ht="12.75">
      <c r="A379" s="34" t="s">
        <v>50</v>
      </c>
      <c r="E379" s="35" t="s">
        <v>47</v>
      </c>
    </row>
    <row r="380" spans="1:5" ht="89.25">
      <c r="A380" s="36" t="s">
        <v>51</v>
      </c>
      <c r="E380" s="37" t="s">
        <v>1091</v>
      </c>
    </row>
    <row r="381" spans="1:5" ht="76.5">
      <c r="A381" t="s">
        <v>53</v>
      </c>
      <c r="E381" s="35" t="s">
        <v>276</v>
      </c>
    </row>
    <row r="382" spans="1:16" ht="12.75">
      <c r="A382" s="25" t="s">
        <v>45</v>
      </c>
      <c s="29" t="s">
        <v>703</v>
      </c>
      <c s="29" t="s">
        <v>435</v>
      </c>
      <c s="25" t="s">
        <v>47</v>
      </c>
      <c s="30" t="s">
        <v>436</v>
      </c>
      <c s="31" t="s">
        <v>110</v>
      </c>
      <c s="32">
        <v>10</v>
      </c>
      <c s="33">
        <v>0</v>
      </c>
      <c s="33">
        <f>ROUND(ROUND(H382,2)*ROUND(G382,3),2)</f>
      </c>
      <c r="O382">
        <f>(I382*21)/100</f>
      </c>
      <c t="s">
        <v>23</v>
      </c>
    </row>
    <row r="383" spans="1:5" ht="12.75">
      <c r="A383" s="34" t="s">
        <v>50</v>
      </c>
      <c r="E383" s="35" t="s">
        <v>47</v>
      </c>
    </row>
    <row r="384" spans="1:5" ht="38.25">
      <c r="A384" s="36" t="s">
        <v>51</v>
      </c>
      <c r="E384" s="37" t="s">
        <v>1092</v>
      </c>
    </row>
    <row r="385" spans="1:5" ht="76.5">
      <c r="A385" t="s">
        <v>53</v>
      </c>
      <c r="E385" s="35" t="s">
        <v>276</v>
      </c>
    </row>
    <row r="386" spans="1:16" ht="12.75">
      <c r="A386" s="25" t="s">
        <v>45</v>
      </c>
      <c s="29" t="s">
        <v>707</v>
      </c>
      <c s="29" t="s">
        <v>282</v>
      </c>
      <c s="25" t="s">
        <v>47</v>
      </c>
      <c s="30" t="s">
        <v>283</v>
      </c>
      <c s="31" t="s">
        <v>110</v>
      </c>
      <c s="32">
        <v>57.94</v>
      </c>
      <c s="33">
        <v>0</v>
      </c>
      <c s="33">
        <f>ROUND(ROUND(H386,2)*ROUND(G386,3),2)</f>
      </c>
      <c r="O386">
        <f>(I386*21)/100</f>
      </c>
      <c t="s">
        <v>23</v>
      </c>
    </row>
    <row r="387" spans="1:5" ht="12.75">
      <c r="A387" s="34" t="s">
        <v>50</v>
      </c>
      <c r="E387" s="35" t="s">
        <v>47</v>
      </c>
    </row>
    <row r="388" spans="1:5" ht="63.75">
      <c r="A388" s="36" t="s">
        <v>51</v>
      </c>
      <c r="E388" s="37" t="s">
        <v>1093</v>
      </c>
    </row>
    <row r="389" spans="1:5" ht="63.75">
      <c r="A389" t="s">
        <v>53</v>
      </c>
      <c r="E389" s="35" t="s">
        <v>285</v>
      </c>
    </row>
    <row r="390" spans="1:16" ht="12.75">
      <c r="A390" s="25" t="s">
        <v>45</v>
      </c>
      <c s="29" t="s">
        <v>711</v>
      </c>
      <c s="29" t="s">
        <v>287</v>
      </c>
      <c s="25" t="s">
        <v>47</v>
      </c>
      <c s="30" t="s">
        <v>288</v>
      </c>
      <c s="31" t="s">
        <v>110</v>
      </c>
      <c s="32">
        <v>57.94</v>
      </c>
      <c s="33">
        <v>0</v>
      </c>
      <c s="33">
        <f>ROUND(ROUND(H390,2)*ROUND(G390,3),2)</f>
      </c>
      <c r="O390">
        <f>(I390*21)/100</f>
      </c>
      <c t="s">
        <v>23</v>
      </c>
    </row>
    <row r="391" spans="1:5" ht="12.75">
      <c r="A391" s="34" t="s">
        <v>50</v>
      </c>
      <c r="E391" s="35" t="s">
        <v>47</v>
      </c>
    </row>
    <row r="392" spans="1:5" ht="63.75">
      <c r="A392" s="36" t="s">
        <v>51</v>
      </c>
      <c r="E392" s="37" t="s">
        <v>1093</v>
      </c>
    </row>
    <row r="393" spans="1:5" ht="76.5">
      <c r="A393" t="s">
        <v>53</v>
      </c>
      <c r="E393" s="35" t="s">
        <v>290</v>
      </c>
    </row>
    <row r="394" spans="1:16" ht="12.75">
      <c r="A394" s="25" t="s">
        <v>45</v>
      </c>
      <c s="29" t="s">
        <v>716</v>
      </c>
      <c s="29" t="s">
        <v>1094</v>
      </c>
      <c s="25" t="s">
        <v>307</v>
      </c>
      <c s="30" t="s">
        <v>1095</v>
      </c>
      <c s="31" t="s">
        <v>243</v>
      </c>
      <c s="32">
        <v>2</v>
      </c>
      <c s="33">
        <v>0</v>
      </c>
      <c s="33">
        <f>ROUND(ROUND(H394,2)*ROUND(G394,3),2)</f>
      </c>
      <c r="O394">
        <f>(I394*21)/100</f>
      </c>
      <c t="s">
        <v>23</v>
      </c>
    </row>
    <row r="395" spans="1:5" ht="12.75">
      <c r="A395" s="34" t="s">
        <v>50</v>
      </c>
      <c r="E395" s="35" t="s">
        <v>47</v>
      </c>
    </row>
    <row r="396" spans="1:5" ht="12.75">
      <c r="A396" s="36" t="s">
        <v>51</v>
      </c>
      <c r="E396" s="37" t="s">
        <v>1096</v>
      </c>
    </row>
    <row r="397" spans="1:5" ht="76.5">
      <c r="A397" t="s">
        <v>53</v>
      </c>
      <c r="E397" s="35" t="s">
        <v>776</v>
      </c>
    </row>
    <row r="398" spans="1:16" ht="12.75">
      <c r="A398" s="25" t="s">
        <v>45</v>
      </c>
      <c s="29" t="s">
        <v>721</v>
      </c>
      <c s="29" t="s">
        <v>783</v>
      </c>
      <c s="25" t="s">
        <v>47</v>
      </c>
      <c s="30" t="s">
        <v>784</v>
      </c>
      <c s="31" t="s">
        <v>152</v>
      </c>
      <c s="32">
        <v>35.4</v>
      </c>
      <c s="33">
        <v>0</v>
      </c>
      <c s="33">
        <f>ROUND(ROUND(H398,2)*ROUND(G398,3),2)</f>
      </c>
      <c r="O398">
        <f>(I398*21)/100</f>
      </c>
      <c t="s">
        <v>23</v>
      </c>
    </row>
    <row r="399" spans="1:5" ht="12.75">
      <c r="A399" s="34" t="s">
        <v>50</v>
      </c>
      <c r="E399" s="35" t="s">
        <v>47</v>
      </c>
    </row>
    <row r="400" spans="1:5" ht="12.75">
      <c r="A400" s="36" t="s">
        <v>51</v>
      </c>
      <c r="E400" s="37" t="s">
        <v>1097</v>
      </c>
    </row>
    <row r="401" spans="1:5" ht="63.75">
      <c r="A401" t="s">
        <v>53</v>
      </c>
      <c r="E401" s="35" t="s">
        <v>786</v>
      </c>
    </row>
    <row r="402" spans="1:16" ht="12.75">
      <c r="A402" s="25" t="s">
        <v>45</v>
      </c>
      <c s="29" t="s">
        <v>726</v>
      </c>
      <c s="29" t="s">
        <v>788</v>
      </c>
      <c s="25" t="s">
        <v>47</v>
      </c>
      <c s="30" t="s">
        <v>789</v>
      </c>
      <c s="31" t="s">
        <v>152</v>
      </c>
      <c s="32">
        <v>73.922</v>
      </c>
      <c s="33">
        <v>0</v>
      </c>
      <c s="33">
        <f>ROUND(ROUND(H402,2)*ROUND(G402,3),2)</f>
      </c>
      <c r="O402">
        <f>(I402*21)/100</f>
      </c>
      <c t="s">
        <v>23</v>
      </c>
    </row>
    <row r="403" spans="1:5" ht="12.75">
      <c r="A403" s="34" t="s">
        <v>50</v>
      </c>
      <c r="E403" s="35" t="s">
        <v>47</v>
      </c>
    </row>
    <row r="404" spans="1:5" ht="102">
      <c r="A404" s="36" t="s">
        <v>51</v>
      </c>
      <c r="E404" s="37" t="s">
        <v>1098</v>
      </c>
    </row>
    <row r="405" spans="1:5" ht="63.75">
      <c r="A405" t="s">
        <v>53</v>
      </c>
      <c r="E405" s="35" t="s">
        <v>786</v>
      </c>
    </row>
    <row r="406" spans="1:16" ht="12.75">
      <c r="A406" s="25" t="s">
        <v>45</v>
      </c>
      <c s="29" t="s">
        <v>731</v>
      </c>
      <c s="29" t="s">
        <v>792</v>
      </c>
      <c s="25" t="s">
        <v>47</v>
      </c>
      <c s="30" t="s">
        <v>793</v>
      </c>
      <c s="31" t="s">
        <v>152</v>
      </c>
      <c s="32">
        <v>73.922</v>
      </c>
      <c s="33">
        <v>0</v>
      </c>
      <c s="33">
        <f>ROUND(ROUND(H406,2)*ROUND(G406,3),2)</f>
      </c>
      <c r="O406">
        <f>(I406*21)/100</f>
      </c>
      <c t="s">
        <v>23</v>
      </c>
    </row>
    <row r="407" spans="1:5" ht="12.75">
      <c r="A407" s="34" t="s">
        <v>50</v>
      </c>
      <c r="E407" s="35" t="s">
        <v>47</v>
      </c>
    </row>
    <row r="408" spans="1:5" ht="102">
      <c r="A408" s="36" t="s">
        <v>51</v>
      </c>
      <c r="E408" s="37" t="s">
        <v>1098</v>
      </c>
    </row>
    <row r="409" spans="1:5" ht="63.75">
      <c r="A409" t="s">
        <v>53</v>
      </c>
      <c r="E409" s="35" t="s">
        <v>786</v>
      </c>
    </row>
    <row r="410" spans="1:16" ht="12.75">
      <c r="A410" s="25" t="s">
        <v>45</v>
      </c>
      <c s="29" t="s">
        <v>733</v>
      </c>
      <c s="29" t="s">
        <v>795</v>
      </c>
      <c s="25" t="s">
        <v>47</v>
      </c>
      <c s="30" t="s">
        <v>796</v>
      </c>
      <c s="31" t="s">
        <v>49</v>
      </c>
      <c s="32">
        <v>21.422</v>
      </c>
      <c s="33">
        <v>0</v>
      </c>
      <c s="33">
        <f>ROUND(ROUND(H410,2)*ROUND(G410,3),2)</f>
      </c>
      <c r="O410">
        <f>(I410*21)/100</f>
      </c>
      <c t="s">
        <v>23</v>
      </c>
    </row>
    <row r="411" spans="1:5" ht="12.75">
      <c r="A411" s="34" t="s">
        <v>50</v>
      </c>
      <c r="E411" s="35" t="s">
        <v>47</v>
      </c>
    </row>
    <row r="412" spans="1:5" ht="102">
      <c r="A412" s="36" t="s">
        <v>51</v>
      </c>
      <c r="E412" s="37" t="s">
        <v>1099</v>
      </c>
    </row>
    <row r="413" spans="1:5" ht="114.75">
      <c r="A413" t="s">
        <v>53</v>
      </c>
      <c r="E413" s="35" t="s">
        <v>798</v>
      </c>
    </row>
    <row r="414" spans="1:16" ht="12.75">
      <c r="A414" s="25" t="s">
        <v>45</v>
      </c>
      <c s="29" t="s">
        <v>738</v>
      </c>
      <c s="29" t="s">
        <v>805</v>
      </c>
      <c s="25" t="s">
        <v>47</v>
      </c>
      <c s="30" t="s">
        <v>806</v>
      </c>
      <c s="31" t="s">
        <v>49</v>
      </c>
      <c s="32">
        <v>10.62</v>
      </c>
      <c s="33">
        <v>0</v>
      </c>
      <c s="33">
        <f>ROUND(ROUND(H414,2)*ROUND(G414,3),2)</f>
      </c>
      <c r="O414">
        <f>(I414*21)/100</f>
      </c>
      <c t="s">
        <v>23</v>
      </c>
    </row>
    <row r="415" spans="1:5" ht="12.75">
      <c r="A415" s="34" t="s">
        <v>50</v>
      </c>
      <c r="E415" s="35" t="s">
        <v>47</v>
      </c>
    </row>
    <row r="416" spans="1:5" ht="51">
      <c r="A416" s="36" t="s">
        <v>51</v>
      </c>
      <c r="E416" s="37" t="s">
        <v>1100</v>
      </c>
    </row>
    <row r="417" spans="1:5" ht="89.25">
      <c r="A417" t="s">
        <v>53</v>
      </c>
      <c r="E417" s="35" t="s">
        <v>808</v>
      </c>
    </row>
    <row r="418" spans="1:16" ht="12.75">
      <c r="A418" s="25" t="s">
        <v>45</v>
      </c>
      <c s="29" t="s">
        <v>740</v>
      </c>
      <c s="29" t="s">
        <v>810</v>
      </c>
      <c s="25" t="s">
        <v>47</v>
      </c>
      <c s="30" t="s">
        <v>811</v>
      </c>
      <c s="31" t="s">
        <v>152</v>
      </c>
      <c s="32">
        <v>51.7</v>
      </c>
      <c s="33">
        <v>0</v>
      </c>
      <c s="33">
        <f>ROUND(ROUND(H418,2)*ROUND(G418,3),2)</f>
      </c>
      <c r="O418">
        <f>(I418*21)/100</f>
      </c>
      <c t="s">
        <v>23</v>
      </c>
    </row>
    <row r="419" spans="1:5" ht="12.75">
      <c r="A419" s="34" t="s">
        <v>50</v>
      </c>
      <c r="E419" s="35" t="s">
        <v>47</v>
      </c>
    </row>
    <row r="420" spans="1:5" ht="51">
      <c r="A420" s="36" t="s">
        <v>51</v>
      </c>
      <c r="E420" s="37" t="s">
        <v>1101</v>
      </c>
    </row>
    <row r="421" spans="1:5" ht="89.25">
      <c r="A421" t="s">
        <v>53</v>
      </c>
      <c r="E421" s="35" t="s">
        <v>808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0+O8+O69+O126+O159+O180+O225+O266+O303+O332+O341</f>
      </c>
      <c t="s">
        <v>22</v>
      </c>
    </row>
    <row r="3" spans="1:16" ht="15" customHeight="1">
      <c r="A3" t="s">
        <v>12</v>
      </c>
      <c s="12" t="s">
        <v>14</v>
      </c>
      <c s="13" t="s">
        <v>15</v>
      </c>
      <c s="1"/>
      <c s="14" t="s">
        <v>16</v>
      </c>
      <c s="1"/>
      <c s="9"/>
      <c s="8" t="s">
        <v>1102</v>
      </c>
      <c s="41">
        <f>0+I8+I69+I126+I159+I180+I225+I266+I303+I332+I341</f>
      </c>
      <c r="O3" t="s">
        <v>19</v>
      </c>
      <c t="s">
        <v>23</v>
      </c>
    </row>
    <row r="4" spans="1:16" ht="15" customHeight="1">
      <c r="A4" t="s">
        <v>17</v>
      </c>
      <c s="16" t="s">
        <v>18</v>
      </c>
      <c s="17" t="s">
        <v>1102</v>
      </c>
      <c s="6"/>
      <c s="18" t="s">
        <v>1103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f>
      </c>
      <c>
        <f>0+O9+O13+O17+O21+O25+O29+O33+O37+O41+O45+O49+O53+O57+O61+O65</f>
      </c>
    </row>
    <row r="9" spans="1:16" ht="12.75">
      <c r="A9" s="25" t="s">
        <v>45</v>
      </c>
      <c s="29" t="s">
        <v>29</v>
      </c>
      <c s="29" t="s">
        <v>46</v>
      </c>
      <c s="25" t="s">
        <v>47</v>
      </c>
      <c s="30" t="s">
        <v>48</v>
      </c>
      <c s="31" t="s">
        <v>49</v>
      </c>
      <c s="32">
        <v>69.516</v>
      </c>
      <c s="33">
        <v>0</v>
      </c>
      <c s="33">
        <f>ROUND(ROUND(H9,2)*ROUND(G9,3),2)</f>
      </c>
      <c r="O9">
        <f>(I9*21)/100</f>
      </c>
      <c t="s">
        <v>23</v>
      </c>
    </row>
    <row r="10" spans="1:5" ht="12.75">
      <c r="A10" s="34" t="s">
        <v>50</v>
      </c>
      <c r="E10" s="35" t="s">
        <v>47</v>
      </c>
    </row>
    <row r="11" spans="1:5" ht="89.25">
      <c r="A11" s="36" t="s">
        <v>51</v>
      </c>
      <c r="E11" s="37" t="s">
        <v>1104</v>
      </c>
    </row>
    <row r="12" spans="1:5" ht="51">
      <c r="A12" t="s">
        <v>53</v>
      </c>
      <c r="E12" s="35" t="s">
        <v>54</v>
      </c>
    </row>
    <row r="13" spans="1:16" ht="12.75">
      <c r="A13" s="25" t="s">
        <v>45</v>
      </c>
      <c s="29" t="s">
        <v>23</v>
      </c>
      <c s="29" t="s">
        <v>300</v>
      </c>
      <c s="25" t="s">
        <v>47</v>
      </c>
      <c s="30" t="s">
        <v>301</v>
      </c>
      <c s="31" t="s">
        <v>57</v>
      </c>
      <c s="32">
        <v>53.958</v>
      </c>
      <c s="33">
        <v>0</v>
      </c>
      <c s="33">
        <f>ROUND(ROUND(H13,2)*ROUND(G13,3),2)</f>
      </c>
      <c r="O13">
        <f>(I13*21)/100</f>
      </c>
      <c t="s">
        <v>23</v>
      </c>
    </row>
    <row r="14" spans="1:5" ht="12.75">
      <c r="A14" s="34" t="s">
        <v>50</v>
      </c>
      <c r="E14" s="35" t="s">
        <v>47</v>
      </c>
    </row>
    <row r="15" spans="1:5" ht="51">
      <c r="A15" s="36" t="s">
        <v>51</v>
      </c>
      <c r="E15" s="37" t="s">
        <v>1105</v>
      </c>
    </row>
    <row r="16" spans="1:5" ht="51">
      <c r="A16" t="s">
        <v>53</v>
      </c>
      <c r="E16" s="35" t="s">
        <v>54</v>
      </c>
    </row>
    <row r="17" spans="1:16" ht="12.75">
      <c r="A17" s="25" t="s">
        <v>45</v>
      </c>
      <c s="29" t="s">
        <v>22</v>
      </c>
      <c s="29" t="s">
        <v>55</v>
      </c>
      <c s="25" t="s">
        <v>47</v>
      </c>
      <c s="30" t="s">
        <v>56</v>
      </c>
      <c s="31" t="s">
        <v>57</v>
      </c>
      <c s="32">
        <v>0.867</v>
      </c>
      <c s="33">
        <v>0</v>
      </c>
      <c s="33">
        <f>ROUND(ROUND(H17,2)*ROUND(G17,3),2)</f>
      </c>
      <c r="O17">
        <f>(I17*21)/100</f>
      </c>
      <c t="s">
        <v>23</v>
      </c>
    </row>
    <row r="18" spans="1:5" ht="12.75">
      <c r="A18" s="34" t="s">
        <v>50</v>
      </c>
      <c r="E18" s="35" t="s">
        <v>47</v>
      </c>
    </row>
    <row r="19" spans="1:5" ht="51">
      <c r="A19" s="36" t="s">
        <v>51</v>
      </c>
      <c r="E19" s="37" t="s">
        <v>1106</v>
      </c>
    </row>
    <row r="20" spans="1:5" ht="51">
      <c r="A20" t="s">
        <v>53</v>
      </c>
      <c r="E20" s="35" t="s">
        <v>54</v>
      </c>
    </row>
    <row r="21" spans="1:16" ht="12.75">
      <c r="A21" s="25" t="s">
        <v>45</v>
      </c>
      <c s="29" t="s">
        <v>33</v>
      </c>
      <c s="29" t="s">
        <v>59</v>
      </c>
      <c s="25" t="s">
        <v>47</v>
      </c>
      <c s="30" t="s">
        <v>60</v>
      </c>
      <c s="31" t="s">
        <v>61</v>
      </c>
      <c s="32">
        <v>1</v>
      </c>
      <c s="33">
        <v>0</v>
      </c>
      <c s="33">
        <f>ROUND(ROUND(H21,2)*ROUND(G21,3),2)</f>
      </c>
      <c r="O21">
        <f>(I21*21)/100</f>
      </c>
      <c t="s">
        <v>23</v>
      </c>
    </row>
    <row r="22" spans="1:5" ht="12.75">
      <c r="A22" s="34" t="s">
        <v>50</v>
      </c>
      <c r="E22" s="35" t="s">
        <v>47</v>
      </c>
    </row>
    <row r="23" spans="1:5" ht="191.25">
      <c r="A23" s="36" t="s">
        <v>51</v>
      </c>
      <c r="E23" s="37" t="s">
        <v>1107</v>
      </c>
    </row>
    <row r="24" spans="1:5" ht="51">
      <c r="A24" t="s">
        <v>53</v>
      </c>
      <c r="E24" s="35" t="s">
        <v>63</v>
      </c>
    </row>
    <row r="25" spans="1:16" ht="12.75">
      <c r="A25" s="25" t="s">
        <v>45</v>
      </c>
      <c s="29" t="s">
        <v>35</v>
      </c>
      <c s="29" t="s">
        <v>64</v>
      </c>
      <c s="25" t="s">
        <v>47</v>
      </c>
      <c s="30" t="s">
        <v>65</v>
      </c>
      <c s="31" t="s">
        <v>61</v>
      </c>
      <c s="32">
        <v>1</v>
      </c>
      <c s="33">
        <v>0</v>
      </c>
      <c s="33">
        <f>ROUND(ROUND(H25,2)*ROUND(G25,3),2)</f>
      </c>
      <c r="O25">
        <f>(I25*21)/100</f>
      </c>
      <c t="s">
        <v>23</v>
      </c>
    </row>
    <row r="26" spans="1:5" ht="12.75">
      <c r="A26" s="34" t="s">
        <v>50</v>
      </c>
      <c r="E26" s="35" t="s">
        <v>47</v>
      </c>
    </row>
    <row r="27" spans="1:5" ht="25.5">
      <c r="A27" s="36" t="s">
        <v>51</v>
      </c>
      <c r="E27" s="37" t="s">
        <v>994</v>
      </c>
    </row>
    <row r="28" spans="1:5" ht="51">
      <c r="A28" t="s">
        <v>53</v>
      </c>
      <c r="E28" s="35" t="s">
        <v>67</v>
      </c>
    </row>
    <row r="29" spans="1:16" ht="12.75">
      <c r="A29" s="25" t="s">
        <v>45</v>
      </c>
      <c s="29" t="s">
        <v>37</v>
      </c>
      <c s="29" t="s">
        <v>68</v>
      </c>
      <c s="25" t="s">
        <v>29</v>
      </c>
      <c s="30" t="s">
        <v>69</v>
      </c>
      <c s="31" t="s">
        <v>61</v>
      </c>
      <c s="32">
        <v>1</v>
      </c>
      <c s="33">
        <v>0</v>
      </c>
      <c s="33">
        <f>ROUND(ROUND(H29,2)*ROUND(G29,3),2)</f>
      </c>
      <c r="O29">
        <f>(I29*21)/100</f>
      </c>
      <c t="s">
        <v>23</v>
      </c>
    </row>
    <row r="30" spans="1:5" ht="12.75">
      <c r="A30" s="34" t="s">
        <v>50</v>
      </c>
      <c r="E30" s="35" t="s">
        <v>47</v>
      </c>
    </row>
    <row r="31" spans="1:5" ht="63.75">
      <c r="A31" s="36" t="s">
        <v>51</v>
      </c>
      <c r="E31" s="37" t="s">
        <v>995</v>
      </c>
    </row>
    <row r="32" spans="1:5" ht="51">
      <c r="A32" t="s">
        <v>53</v>
      </c>
      <c r="E32" s="35" t="s">
        <v>71</v>
      </c>
    </row>
    <row r="33" spans="1:16" ht="12.75">
      <c r="A33" s="25" t="s">
        <v>45</v>
      </c>
      <c s="29" t="s">
        <v>73</v>
      </c>
      <c s="29" t="s">
        <v>68</v>
      </c>
      <c s="25" t="s">
        <v>23</v>
      </c>
      <c s="30" t="s">
        <v>69</v>
      </c>
      <c s="31" t="s">
        <v>61</v>
      </c>
      <c s="32">
        <v>1</v>
      </c>
      <c s="33">
        <v>0</v>
      </c>
      <c s="33">
        <f>ROUND(ROUND(H33,2)*ROUND(G33,3),2)</f>
      </c>
      <c r="O33">
        <f>(I33*21)/100</f>
      </c>
      <c t="s">
        <v>23</v>
      </c>
    </row>
    <row r="34" spans="1:5" ht="12.75">
      <c r="A34" s="34" t="s">
        <v>50</v>
      </c>
      <c r="E34" s="35" t="s">
        <v>47</v>
      </c>
    </row>
    <row r="35" spans="1:5" ht="140.25">
      <c r="A35" s="36" t="s">
        <v>51</v>
      </c>
      <c r="E35" s="37" t="s">
        <v>996</v>
      </c>
    </row>
    <row r="36" spans="1:5" ht="51">
      <c r="A36" t="s">
        <v>53</v>
      </c>
      <c r="E36" s="35" t="s">
        <v>71</v>
      </c>
    </row>
    <row r="37" spans="1:16" ht="12.75">
      <c r="A37" s="25" t="s">
        <v>45</v>
      </c>
      <c s="29" t="s">
        <v>78</v>
      </c>
      <c s="29" t="s">
        <v>74</v>
      </c>
      <c s="25" t="s">
        <v>47</v>
      </c>
      <c s="30" t="s">
        <v>75</v>
      </c>
      <c s="31" t="s">
        <v>61</v>
      </c>
      <c s="32">
        <v>1</v>
      </c>
      <c s="33">
        <v>0</v>
      </c>
      <c s="33">
        <f>ROUND(ROUND(H37,2)*ROUND(G37,3),2)</f>
      </c>
      <c r="O37">
        <f>(I37*21)/100</f>
      </c>
      <c t="s">
        <v>23</v>
      </c>
    </row>
    <row r="38" spans="1:5" ht="12.75">
      <c r="A38" s="34" t="s">
        <v>50</v>
      </c>
      <c r="E38" s="35" t="s">
        <v>47</v>
      </c>
    </row>
    <row r="39" spans="1:5" ht="127.5">
      <c r="A39" s="36" t="s">
        <v>51</v>
      </c>
      <c r="E39" s="37" t="s">
        <v>450</v>
      </c>
    </row>
    <row r="40" spans="1:5" ht="89.25">
      <c r="A40" t="s">
        <v>53</v>
      </c>
      <c r="E40" s="35" t="s">
        <v>77</v>
      </c>
    </row>
    <row r="41" spans="1:16" ht="12.75">
      <c r="A41" s="25" t="s">
        <v>45</v>
      </c>
      <c s="29" t="s">
        <v>40</v>
      </c>
      <c s="29" t="s">
        <v>79</v>
      </c>
      <c s="25" t="s">
        <v>47</v>
      </c>
      <c s="30" t="s">
        <v>80</v>
      </c>
      <c s="31" t="s">
        <v>61</v>
      </c>
      <c s="32">
        <v>1</v>
      </c>
      <c s="33">
        <v>0</v>
      </c>
      <c s="33">
        <f>ROUND(ROUND(H41,2)*ROUND(G41,3),2)</f>
      </c>
      <c r="O41">
        <f>(I41*21)/100</f>
      </c>
      <c t="s">
        <v>23</v>
      </c>
    </row>
    <row r="42" spans="1:5" ht="12.75">
      <c r="A42" s="34" t="s">
        <v>50</v>
      </c>
      <c r="E42" s="35" t="s">
        <v>47</v>
      </c>
    </row>
    <row r="43" spans="1:5" ht="89.25">
      <c r="A43" s="36" t="s">
        <v>51</v>
      </c>
      <c r="E43" s="37" t="s">
        <v>81</v>
      </c>
    </row>
    <row r="44" spans="1:5" ht="51">
      <c r="A44" t="s">
        <v>53</v>
      </c>
      <c r="E44" s="35" t="s">
        <v>71</v>
      </c>
    </row>
    <row r="45" spans="1:16" ht="12.75">
      <c r="A45" s="25" t="s">
        <v>45</v>
      </c>
      <c s="29" t="s">
        <v>42</v>
      </c>
      <c s="29" t="s">
        <v>451</v>
      </c>
      <c s="25" t="s">
        <v>47</v>
      </c>
      <c s="30" t="s">
        <v>452</v>
      </c>
      <c s="31" t="s">
        <v>243</v>
      </c>
      <c s="32">
        <v>1</v>
      </c>
      <c s="33">
        <v>0</v>
      </c>
      <c s="33">
        <f>ROUND(ROUND(H45,2)*ROUND(G45,3),2)</f>
      </c>
      <c r="O45">
        <f>(I45*21)/100</f>
      </c>
      <c t="s">
        <v>23</v>
      </c>
    </row>
    <row r="46" spans="1:5" ht="12.75">
      <c r="A46" s="34" t="s">
        <v>50</v>
      </c>
      <c r="E46" s="35" t="s">
        <v>47</v>
      </c>
    </row>
    <row r="47" spans="1:5" ht="76.5">
      <c r="A47" s="36" t="s">
        <v>51</v>
      </c>
      <c r="E47" s="37" t="s">
        <v>453</v>
      </c>
    </row>
    <row r="48" spans="1:5" ht="51">
      <c r="A48" t="s">
        <v>53</v>
      </c>
      <c r="E48" s="35" t="s">
        <v>71</v>
      </c>
    </row>
    <row r="49" spans="1:16" ht="12.75">
      <c r="A49" s="25" t="s">
        <v>45</v>
      </c>
      <c s="29" t="s">
        <v>88</v>
      </c>
      <c s="29" t="s">
        <v>82</v>
      </c>
      <c s="25" t="s">
        <v>47</v>
      </c>
      <c s="30" t="s">
        <v>83</v>
      </c>
      <c s="31" t="s">
        <v>61</v>
      </c>
      <c s="32">
        <v>1</v>
      </c>
      <c s="33">
        <v>0</v>
      </c>
      <c s="33">
        <f>ROUND(ROUND(H49,2)*ROUND(G49,3),2)</f>
      </c>
      <c r="O49">
        <f>(I49*21)/100</f>
      </c>
      <c t="s">
        <v>23</v>
      </c>
    </row>
    <row r="50" spans="1:5" ht="12.75">
      <c r="A50" s="34" t="s">
        <v>50</v>
      </c>
      <c r="E50" s="35" t="s">
        <v>47</v>
      </c>
    </row>
    <row r="51" spans="1:5" ht="76.5">
      <c r="A51" s="36" t="s">
        <v>51</v>
      </c>
      <c r="E51" s="37" t="s">
        <v>84</v>
      </c>
    </row>
    <row r="52" spans="1:5" ht="51">
      <c r="A52" t="s">
        <v>53</v>
      </c>
      <c r="E52" s="35" t="s">
        <v>71</v>
      </c>
    </row>
    <row r="53" spans="1:16" ht="12.75">
      <c r="A53" s="25" t="s">
        <v>45</v>
      </c>
      <c s="29" t="s">
        <v>93</v>
      </c>
      <c s="29" t="s">
        <v>85</v>
      </c>
      <c s="25" t="s">
        <v>47</v>
      </c>
      <c s="30" t="s">
        <v>86</v>
      </c>
      <c s="31" t="s">
        <v>61</v>
      </c>
      <c s="32">
        <v>1</v>
      </c>
      <c s="33">
        <v>0</v>
      </c>
      <c s="33">
        <f>ROUND(ROUND(H53,2)*ROUND(G53,3),2)</f>
      </c>
      <c r="O53">
        <f>(I53*21)/100</f>
      </c>
      <c t="s">
        <v>23</v>
      </c>
    </row>
    <row r="54" spans="1:5" ht="12.75">
      <c r="A54" s="34" t="s">
        <v>50</v>
      </c>
      <c r="E54" s="35" t="s">
        <v>47</v>
      </c>
    </row>
    <row r="55" spans="1:5" ht="102">
      <c r="A55" s="36" t="s">
        <v>51</v>
      </c>
      <c r="E55" s="37" t="s">
        <v>1108</v>
      </c>
    </row>
    <row r="56" spans="1:5" ht="51">
      <c r="A56" t="s">
        <v>53</v>
      </c>
      <c r="E56" s="35" t="s">
        <v>71</v>
      </c>
    </row>
    <row r="57" spans="1:16" ht="12.75">
      <c r="A57" s="25" t="s">
        <v>45</v>
      </c>
      <c s="29" t="s">
        <v>98</v>
      </c>
      <c s="29" t="s">
        <v>89</v>
      </c>
      <c s="25" t="s">
        <v>29</v>
      </c>
      <c s="30" t="s">
        <v>90</v>
      </c>
      <c s="31" t="s">
        <v>61</v>
      </c>
      <c s="32">
        <v>1</v>
      </c>
      <c s="33">
        <v>0</v>
      </c>
      <c s="33">
        <f>ROUND(ROUND(H57,2)*ROUND(G57,3),2)</f>
      </c>
      <c r="O57">
        <f>(I57*21)/100</f>
      </c>
      <c t="s">
        <v>23</v>
      </c>
    </row>
    <row r="58" spans="1:5" ht="12.75">
      <c r="A58" s="34" t="s">
        <v>50</v>
      </c>
      <c r="E58" s="35" t="s">
        <v>47</v>
      </c>
    </row>
    <row r="59" spans="1:5" ht="76.5">
      <c r="A59" s="36" t="s">
        <v>51</v>
      </c>
      <c r="E59" s="37" t="s">
        <v>1109</v>
      </c>
    </row>
    <row r="60" spans="1:5" ht="51">
      <c r="A60" t="s">
        <v>53</v>
      </c>
      <c r="E60" s="35" t="s">
        <v>71</v>
      </c>
    </row>
    <row r="61" spans="1:16" ht="12.75">
      <c r="A61" s="25" t="s">
        <v>45</v>
      </c>
      <c s="29" t="s">
        <v>103</v>
      </c>
      <c s="29" t="s">
        <v>89</v>
      </c>
      <c s="25" t="s">
        <v>23</v>
      </c>
      <c s="30" t="s">
        <v>90</v>
      </c>
      <c s="31" t="s">
        <v>61</v>
      </c>
      <c s="32">
        <v>1</v>
      </c>
      <c s="33">
        <v>0</v>
      </c>
      <c s="33">
        <f>ROUND(ROUND(H61,2)*ROUND(G61,3),2)</f>
      </c>
      <c r="O61">
        <f>(I61*21)/100</f>
      </c>
      <c t="s">
        <v>23</v>
      </c>
    </row>
    <row r="62" spans="1:5" ht="12.75">
      <c r="A62" s="34" t="s">
        <v>50</v>
      </c>
      <c r="E62" s="35" t="s">
        <v>47</v>
      </c>
    </row>
    <row r="63" spans="1:5" ht="38.25">
      <c r="A63" s="36" t="s">
        <v>51</v>
      </c>
      <c r="E63" s="37" t="s">
        <v>1110</v>
      </c>
    </row>
    <row r="64" spans="1:5" ht="51">
      <c r="A64" t="s">
        <v>53</v>
      </c>
      <c r="E64" s="35" t="s">
        <v>71</v>
      </c>
    </row>
    <row r="65" spans="1:16" ht="12.75">
      <c r="A65" s="25" t="s">
        <v>45</v>
      </c>
      <c s="29" t="s">
        <v>107</v>
      </c>
      <c s="29" t="s">
        <v>325</v>
      </c>
      <c s="25" t="s">
        <v>47</v>
      </c>
      <c s="30" t="s">
        <v>326</v>
      </c>
      <c s="31" t="s">
        <v>243</v>
      </c>
      <c s="32">
        <v>1</v>
      </c>
      <c s="33">
        <v>0</v>
      </c>
      <c s="33">
        <f>ROUND(ROUND(H65,2)*ROUND(G65,3),2)</f>
      </c>
      <c r="O65">
        <f>(I65*21)/100</f>
      </c>
      <c t="s">
        <v>23</v>
      </c>
    </row>
    <row r="66" spans="1:5" ht="12.75">
      <c r="A66" s="34" t="s">
        <v>50</v>
      </c>
      <c r="E66" s="35" t="s">
        <v>47</v>
      </c>
    </row>
    <row r="67" spans="1:5" ht="102">
      <c r="A67" s="36" t="s">
        <v>51</v>
      </c>
      <c r="E67" s="37" t="s">
        <v>456</v>
      </c>
    </row>
    <row r="68" spans="1:5" ht="76.5">
      <c r="A68" t="s">
        <v>53</v>
      </c>
      <c r="E68" s="35" t="s">
        <v>328</v>
      </c>
    </row>
    <row r="69" spans="1:18" ht="12.75" customHeight="1">
      <c r="A69" s="6" t="s">
        <v>43</v>
      </c>
      <c s="6"/>
      <c s="39" t="s">
        <v>29</v>
      </c>
      <c s="6"/>
      <c s="27" t="s">
        <v>92</v>
      </c>
      <c s="6"/>
      <c s="6"/>
      <c s="6"/>
      <c s="40">
        <f>0+Q69</f>
      </c>
      <c r="O69">
        <f>0+R69</f>
      </c>
      <c r="Q69">
        <f>0+I70+I74+I78+I82+I86+I90+I94+I98+I102+I106+I110+I114+I118+I122</f>
      </c>
      <c>
        <f>0+O70+O74+O78+O82+O86+O90+O94+O98+O102+O106+O110+O114+O118+O122</f>
      </c>
    </row>
    <row r="70" spans="1:16" ht="12.75">
      <c r="A70" s="25" t="s">
        <v>45</v>
      </c>
      <c s="29" t="s">
        <v>112</v>
      </c>
      <c s="29" t="s">
        <v>329</v>
      </c>
      <c s="25" t="s">
        <v>47</v>
      </c>
      <c s="30" t="s">
        <v>330</v>
      </c>
      <c s="31" t="s">
        <v>152</v>
      </c>
      <c s="32">
        <v>202</v>
      </c>
      <c s="33">
        <v>0</v>
      </c>
      <c s="33">
        <f>ROUND(ROUND(H70,2)*ROUND(G70,3),2)</f>
      </c>
      <c r="O70">
        <f>(I70*21)/100</f>
      </c>
      <c t="s">
        <v>23</v>
      </c>
    </row>
    <row r="71" spans="1:5" ht="12.75">
      <c r="A71" s="34" t="s">
        <v>50</v>
      </c>
      <c r="E71" s="35" t="s">
        <v>47</v>
      </c>
    </row>
    <row r="72" spans="1:5" ht="51">
      <c r="A72" s="36" t="s">
        <v>51</v>
      </c>
      <c r="E72" s="37" t="s">
        <v>1111</v>
      </c>
    </row>
    <row r="73" spans="1:5" ht="51">
      <c r="A73" t="s">
        <v>53</v>
      </c>
      <c r="E73" s="35" t="s">
        <v>332</v>
      </c>
    </row>
    <row r="74" spans="1:16" ht="25.5">
      <c r="A74" s="25" t="s">
        <v>45</v>
      </c>
      <c s="29" t="s">
        <v>116</v>
      </c>
      <c s="29" t="s">
        <v>99</v>
      </c>
      <c s="25" t="s">
        <v>47</v>
      </c>
      <c s="30" t="s">
        <v>100</v>
      </c>
      <c s="31" t="s">
        <v>49</v>
      </c>
      <c s="32">
        <v>129.938</v>
      </c>
      <c s="33">
        <v>0</v>
      </c>
      <c s="33">
        <f>ROUND(ROUND(H74,2)*ROUND(G74,3),2)</f>
      </c>
      <c r="O74">
        <f>(I74*21)/100</f>
      </c>
      <c t="s">
        <v>23</v>
      </c>
    </row>
    <row r="75" spans="1:5" ht="12.75">
      <c r="A75" s="34" t="s">
        <v>50</v>
      </c>
      <c r="E75" s="35" t="s">
        <v>47</v>
      </c>
    </row>
    <row r="76" spans="1:5" ht="102">
      <c r="A76" s="36" t="s">
        <v>51</v>
      </c>
      <c r="E76" s="37" t="s">
        <v>1112</v>
      </c>
    </row>
    <row r="77" spans="1:5" ht="89.25">
      <c r="A77" t="s">
        <v>53</v>
      </c>
      <c r="E77" s="35" t="s">
        <v>102</v>
      </c>
    </row>
    <row r="78" spans="1:16" ht="12.75">
      <c r="A78" s="25" t="s">
        <v>45</v>
      </c>
      <c s="29" t="s">
        <v>121</v>
      </c>
      <c s="29" t="s">
        <v>108</v>
      </c>
      <c s="25" t="s">
        <v>47</v>
      </c>
      <c s="30" t="s">
        <v>109</v>
      </c>
      <c s="31" t="s">
        <v>110</v>
      </c>
      <c s="32">
        <v>29</v>
      </c>
      <c s="33">
        <v>0</v>
      </c>
      <c s="33">
        <f>ROUND(ROUND(H78,2)*ROUND(G78,3),2)</f>
      </c>
      <c r="O78">
        <f>(I78*21)/100</f>
      </c>
      <c t="s">
        <v>23</v>
      </c>
    </row>
    <row r="79" spans="1:5" ht="12.75">
      <c r="A79" s="34" t="s">
        <v>50</v>
      </c>
      <c r="E79" s="35" t="s">
        <v>47</v>
      </c>
    </row>
    <row r="80" spans="1:5" ht="25.5">
      <c r="A80" s="36" t="s">
        <v>51</v>
      </c>
      <c r="E80" s="37" t="s">
        <v>1113</v>
      </c>
    </row>
    <row r="81" spans="1:5" ht="89.25">
      <c r="A81" t="s">
        <v>53</v>
      </c>
      <c r="E81" s="35" t="s">
        <v>102</v>
      </c>
    </row>
    <row r="82" spans="1:16" ht="12.75">
      <c r="A82" s="25" t="s">
        <v>45</v>
      </c>
      <c s="29" t="s">
        <v>126</v>
      </c>
      <c s="29" t="s">
        <v>113</v>
      </c>
      <c s="25" t="s">
        <v>47</v>
      </c>
      <c s="30" t="s">
        <v>114</v>
      </c>
      <c s="31" t="s">
        <v>49</v>
      </c>
      <c s="32">
        <v>0</v>
      </c>
      <c s="33">
        <v>0</v>
      </c>
      <c s="33">
        <f>ROUND(ROUND(H82,2)*ROUND(G82,3),2)</f>
      </c>
      <c r="O82">
        <f>(I82*21)/100</f>
      </c>
      <c t="s">
        <v>23</v>
      </c>
    </row>
    <row r="83" spans="1:5" ht="12.75">
      <c r="A83" s="34" t="s">
        <v>50</v>
      </c>
      <c r="E83" s="35" t="s">
        <v>47</v>
      </c>
    </row>
    <row r="84" spans="1:5" ht="63.75">
      <c r="A84" s="36" t="s">
        <v>51</v>
      </c>
      <c r="E84" s="37" t="s">
        <v>1114</v>
      </c>
    </row>
    <row r="85" spans="1:5" ht="89.25">
      <c r="A85" t="s">
        <v>53</v>
      </c>
      <c r="E85" s="35" t="s">
        <v>102</v>
      </c>
    </row>
    <row r="86" spans="1:16" ht="12.75">
      <c r="A86" s="25" t="s">
        <v>45</v>
      </c>
      <c s="29" t="s">
        <v>131</v>
      </c>
      <c s="29" t="s">
        <v>117</v>
      </c>
      <c s="25" t="s">
        <v>47</v>
      </c>
      <c s="30" t="s">
        <v>118</v>
      </c>
      <c s="31" t="s">
        <v>49</v>
      </c>
      <c s="32">
        <v>23.235</v>
      </c>
      <c s="33">
        <v>0</v>
      </c>
      <c s="33">
        <f>ROUND(ROUND(H86,2)*ROUND(G86,3),2)</f>
      </c>
      <c r="O86">
        <f>(I86*21)/100</f>
      </c>
      <c t="s">
        <v>23</v>
      </c>
    </row>
    <row r="87" spans="1:5" ht="12.75">
      <c r="A87" s="34" t="s">
        <v>50</v>
      </c>
      <c r="E87" s="35" t="s">
        <v>47</v>
      </c>
    </row>
    <row r="88" spans="1:5" ht="114.75">
      <c r="A88" s="36" t="s">
        <v>51</v>
      </c>
      <c r="E88" s="37" t="s">
        <v>1115</v>
      </c>
    </row>
    <row r="89" spans="1:5" ht="63.75">
      <c r="A89" t="s">
        <v>53</v>
      </c>
      <c r="E89" s="35" t="s">
        <v>120</v>
      </c>
    </row>
    <row r="90" spans="1:16" ht="12.75">
      <c r="A90" s="25" t="s">
        <v>45</v>
      </c>
      <c s="29" t="s">
        <v>135</v>
      </c>
      <c s="29" t="s">
        <v>122</v>
      </c>
      <c s="25" t="s">
        <v>47</v>
      </c>
      <c s="30" t="s">
        <v>123</v>
      </c>
      <c s="31" t="s">
        <v>49</v>
      </c>
      <c s="32">
        <v>182.258</v>
      </c>
      <c s="33">
        <v>0</v>
      </c>
      <c s="33">
        <f>ROUND(ROUND(H90,2)*ROUND(G90,3),2)</f>
      </c>
      <c r="O90">
        <f>(I90*21)/100</f>
      </c>
      <c t="s">
        <v>23</v>
      </c>
    </row>
    <row r="91" spans="1:5" ht="12.75">
      <c r="A91" s="34" t="s">
        <v>50</v>
      </c>
      <c r="E91" s="35" t="s">
        <v>47</v>
      </c>
    </row>
    <row r="92" spans="1:5" ht="127.5">
      <c r="A92" s="36" t="s">
        <v>51</v>
      </c>
      <c r="E92" s="37" t="s">
        <v>1116</v>
      </c>
    </row>
    <row r="93" spans="1:5" ht="318.75">
      <c r="A93" t="s">
        <v>53</v>
      </c>
      <c r="E93" s="35" t="s">
        <v>125</v>
      </c>
    </row>
    <row r="94" spans="1:16" ht="12.75">
      <c r="A94" s="25" t="s">
        <v>45</v>
      </c>
      <c s="29" t="s">
        <v>140</v>
      </c>
      <c s="29" t="s">
        <v>1011</v>
      </c>
      <c s="25" t="s">
        <v>47</v>
      </c>
      <c s="30" t="s">
        <v>1012</v>
      </c>
      <c s="31" t="s">
        <v>152</v>
      </c>
      <c s="32">
        <v>0</v>
      </c>
      <c s="33">
        <v>0</v>
      </c>
      <c s="33">
        <f>ROUND(ROUND(H94,2)*ROUND(G94,3),2)</f>
      </c>
      <c r="O94">
        <f>(I94*21)/100</f>
      </c>
      <c t="s">
        <v>23</v>
      </c>
    </row>
    <row r="95" spans="1:5" ht="12.75">
      <c r="A95" s="34" t="s">
        <v>50</v>
      </c>
      <c r="E95" s="35" t="s">
        <v>47</v>
      </c>
    </row>
    <row r="96" spans="1:5" ht="63.75">
      <c r="A96" s="36" t="s">
        <v>51</v>
      </c>
      <c r="E96" s="37" t="s">
        <v>1117</v>
      </c>
    </row>
    <row r="97" spans="1:5" ht="89.25">
      <c r="A97" t="s">
        <v>53</v>
      </c>
      <c r="E97" s="35" t="s">
        <v>354</v>
      </c>
    </row>
    <row r="98" spans="1:16" ht="12.75">
      <c r="A98" s="25" t="s">
        <v>45</v>
      </c>
      <c s="29" t="s">
        <v>144</v>
      </c>
      <c s="29" t="s">
        <v>127</v>
      </c>
      <c s="25" t="s">
        <v>47</v>
      </c>
      <c s="30" t="s">
        <v>128</v>
      </c>
      <c s="31" t="s">
        <v>49</v>
      </c>
      <c s="32">
        <v>96.874</v>
      </c>
      <c s="33">
        <v>0</v>
      </c>
      <c s="33">
        <f>ROUND(ROUND(H98,2)*ROUND(G98,3),2)</f>
      </c>
      <c r="O98">
        <f>(I98*21)/100</f>
      </c>
      <c t="s">
        <v>23</v>
      </c>
    </row>
    <row r="99" spans="1:5" ht="12.75">
      <c r="A99" s="34" t="s">
        <v>50</v>
      </c>
      <c r="E99" s="35" t="s">
        <v>47</v>
      </c>
    </row>
    <row r="100" spans="1:5" ht="127.5">
      <c r="A100" s="36" t="s">
        <v>51</v>
      </c>
      <c r="E100" s="37" t="s">
        <v>1118</v>
      </c>
    </row>
    <row r="101" spans="1:5" ht="344.25">
      <c r="A101" t="s">
        <v>53</v>
      </c>
      <c r="E101" s="35" t="s">
        <v>130</v>
      </c>
    </row>
    <row r="102" spans="1:16" ht="12.75">
      <c r="A102" s="25" t="s">
        <v>45</v>
      </c>
      <c s="29" t="s">
        <v>149</v>
      </c>
      <c s="29" t="s">
        <v>136</v>
      </c>
      <c s="25" t="s">
        <v>47</v>
      </c>
      <c s="30" t="s">
        <v>137</v>
      </c>
      <c s="31" t="s">
        <v>49</v>
      </c>
      <c s="32">
        <v>120.109</v>
      </c>
      <c s="33">
        <v>0</v>
      </c>
      <c s="33">
        <f>ROUND(ROUND(H102,2)*ROUND(G102,3),2)</f>
      </c>
      <c r="O102">
        <f>(I102*21)/100</f>
      </c>
      <c t="s">
        <v>23</v>
      </c>
    </row>
    <row r="103" spans="1:5" ht="12.75">
      <c r="A103" s="34" t="s">
        <v>50</v>
      </c>
      <c r="E103" s="35" t="s">
        <v>47</v>
      </c>
    </row>
    <row r="104" spans="1:5" ht="51">
      <c r="A104" s="36" t="s">
        <v>51</v>
      </c>
      <c r="E104" s="37" t="s">
        <v>1119</v>
      </c>
    </row>
    <row r="105" spans="1:5" ht="216.75">
      <c r="A105" t="s">
        <v>53</v>
      </c>
      <c r="E105" s="35" t="s">
        <v>139</v>
      </c>
    </row>
    <row r="106" spans="1:16" ht="12.75">
      <c r="A106" s="25" t="s">
        <v>45</v>
      </c>
      <c s="29" t="s">
        <v>155</v>
      </c>
      <c s="29" t="s">
        <v>477</v>
      </c>
      <c s="25" t="s">
        <v>47</v>
      </c>
      <c s="30" t="s">
        <v>478</v>
      </c>
      <c s="31" t="s">
        <v>49</v>
      </c>
      <c s="32">
        <v>27.358</v>
      </c>
      <c s="33">
        <v>0</v>
      </c>
      <c s="33">
        <f>ROUND(ROUND(H106,2)*ROUND(G106,3),2)</f>
      </c>
      <c r="O106">
        <f>(I106*21)/100</f>
      </c>
      <c t="s">
        <v>23</v>
      </c>
    </row>
    <row r="107" spans="1:5" ht="12.75">
      <c r="A107" s="34" t="s">
        <v>50</v>
      </c>
      <c r="E107" s="35" t="s">
        <v>47</v>
      </c>
    </row>
    <row r="108" spans="1:5" ht="51">
      <c r="A108" s="36" t="s">
        <v>51</v>
      </c>
      <c r="E108" s="37" t="s">
        <v>1120</v>
      </c>
    </row>
    <row r="109" spans="1:5" ht="318.75">
      <c r="A109" t="s">
        <v>53</v>
      </c>
      <c r="E109" s="35" t="s">
        <v>480</v>
      </c>
    </row>
    <row r="110" spans="1:16" ht="12.75">
      <c r="A110" s="25" t="s">
        <v>45</v>
      </c>
      <c s="29" t="s">
        <v>160</v>
      </c>
      <c s="29" t="s">
        <v>156</v>
      </c>
      <c s="25" t="s">
        <v>47</v>
      </c>
      <c s="30" t="s">
        <v>157</v>
      </c>
      <c s="31" t="s">
        <v>152</v>
      </c>
      <c s="32">
        <v>154.9</v>
      </c>
      <c s="33">
        <v>0</v>
      </c>
      <c s="33">
        <f>ROUND(ROUND(H110,2)*ROUND(G110,3),2)</f>
      </c>
      <c r="O110">
        <f>(I110*21)/100</f>
      </c>
      <c t="s">
        <v>23</v>
      </c>
    </row>
    <row r="111" spans="1:5" ht="12.75">
      <c r="A111" s="34" t="s">
        <v>50</v>
      </c>
      <c r="E111" s="35" t="s">
        <v>47</v>
      </c>
    </row>
    <row r="112" spans="1:5" ht="89.25">
      <c r="A112" s="36" t="s">
        <v>51</v>
      </c>
      <c r="E112" s="37" t="s">
        <v>1121</v>
      </c>
    </row>
    <row r="113" spans="1:5" ht="51">
      <c r="A113" t="s">
        <v>53</v>
      </c>
      <c r="E113" s="35" t="s">
        <v>159</v>
      </c>
    </row>
    <row r="114" spans="1:16" ht="12.75">
      <c r="A114" s="25" t="s">
        <v>45</v>
      </c>
      <c s="29" t="s">
        <v>165</v>
      </c>
      <c s="29" t="s">
        <v>483</v>
      </c>
      <c s="25" t="s">
        <v>47</v>
      </c>
      <c s="30" t="s">
        <v>484</v>
      </c>
      <c s="31" t="s">
        <v>152</v>
      </c>
      <c s="32">
        <v>154.9</v>
      </c>
      <c s="33">
        <v>0</v>
      </c>
      <c s="33">
        <f>ROUND(ROUND(H114,2)*ROUND(G114,3),2)</f>
      </c>
      <c r="O114">
        <f>(I114*21)/100</f>
      </c>
      <c t="s">
        <v>23</v>
      </c>
    </row>
    <row r="115" spans="1:5" ht="12.75">
      <c r="A115" s="34" t="s">
        <v>50</v>
      </c>
      <c r="E115" s="35" t="s">
        <v>47</v>
      </c>
    </row>
    <row r="116" spans="1:5" ht="102">
      <c r="A116" s="36" t="s">
        <v>51</v>
      </c>
      <c r="E116" s="37" t="s">
        <v>1122</v>
      </c>
    </row>
    <row r="117" spans="1:5" ht="63.75">
      <c r="A117" t="s">
        <v>53</v>
      </c>
      <c r="E117" s="35" t="s">
        <v>164</v>
      </c>
    </row>
    <row r="118" spans="1:16" ht="12.75">
      <c r="A118" s="25" t="s">
        <v>45</v>
      </c>
      <c s="29" t="s">
        <v>169</v>
      </c>
      <c s="29" t="s">
        <v>166</v>
      </c>
      <c s="25" t="s">
        <v>47</v>
      </c>
      <c s="30" t="s">
        <v>167</v>
      </c>
      <c s="31" t="s">
        <v>152</v>
      </c>
      <c s="32">
        <v>154.9</v>
      </c>
      <c s="33">
        <v>0</v>
      </c>
      <c s="33">
        <f>ROUND(ROUND(H118,2)*ROUND(G118,3),2)</f>
      </c>
      <c r="O118">
        <f>(I118*21)/100</f>
      </c>
      <c t="s">
        <v>23</v>
      </c>
    </row>
    <row r="119" spans="1:5" ht="12.75">
      <c r="A119" s="34" t="s">
        <v>50</v>
      </c>
      <c r="E119" s="35" t="s">
        <v>47</v>
      </c>
    </row>
    <row r="120" spans="1:5" ht="89.25">
      <c r="A120" s="36" t="s">
        <v>51</v>
      </c>
      <c r="E120" s="37" t="s">
        <v>1121</v>
      </c>
    </row>
    <row r="121" spans="1:5" ht="63.75">
      <c r="A121" t="s">
        <v>53</v>
      </c>
      <c r="E121" s="35" t="s">
        <v>168</v>
      </c>
    </row>
    <row r="122" spans="1:16" ht="12.75">
      <c r="A122" s="25" t="s">
        <v>45</v>
      </c>
      <c s="29" t="s">
        <v>175</v>
      </c>
      <c s="29" t="s">
        <v>170</v>
      </c>
      <c s="25" t="s">
        <v>47</v>
      </c>
      <c s="30" t="s">
        <v>171</v>
      </c>
      <c s="31" t="s">
        <v>152</v>
      </c>
      <c s="32">
        <v>154.9</v>
      </c>
      <c s="33">
        <v>0</v>
      </c>
      <c s="33">
        <f>ROUND(ROUND(H122,2)*ROUND(G122,3),2)</f>
      </c>
      <c r="O122">
        <f>(I122*21)/100</f>
      </c>
      <c t="s">
        <v>23</v>
      </c>
    </row>
    <row r="123" spans="1:5" ht="12.75">
      <c r="A123" s="34" t="s">
        <v>50</v>
      </c>
      <c r="E123" s="35" t="s">
        <v>47</v>
      </c>
    </row>
    <row r="124" spans="1:5" ht="89.25">
      <c r="A124" s="36" t="s">
        <v>51</v>
      </c>
      <c r="E124" s="37" t="s">
        <v>1123</v>
      </c>
    </row>
    <row r="125" spans="1:5" ht="76.5">
      <c r="A125" t="s">
        <v>53</v>
      </c>
      <c r="E125" s="35" t="s">
        <v>173</v>
      </c>
    </row>
    <row r="126" spans="1:18" ht="12.75" customHeight="1">
      <c r="A126" s="6" t="s">
        <v>43</v>
      </c>
      <c s="6"/>
      <c s="39" t="s">
        <v>23</v>
      </c>
      <c s="6"/>
      <c s="27" t="s">
        <v>490</v>
      </c>
      <c s="6"/>
      <c s="6"/>
      <c s="6"/>
      <c s="40">
        <f>0+Q126</f>
      </c>
      <c r="O126">
        <f>0+R126</f>
      </c>
      <c r="Q126">
        <f>0+I127+I131+I135+I139+I143+I147+I151+I155</f>
      </c>
      <c>
        <f>0+O127+O131+O135+O139+O143+O147+O151+O155</f>
      </c>
    </row>
    <row r="127" spans="1:16" ht="12.75">
      <c r="A127" s="25" t="s">
        <v>45</v>
      </c>
      <c s="29" t="s">
        <v>180</v>
      </c>
      <c s="29" t="s">
        <v>491</v>
      </c>
      <c s="25" t="s">
        <v>47</v>
      </c>
      <c s="30" t="s">
        <v>492</v>
      </c>
      <c s="31" t="s">
        <v>49</v>
      </c>
      <c s="32">
        <v>0.062</v>
      </c>
      <c s="33">
        <v>0</v>
      </c>
      <c s="33">
        <f>ROUND(ROUND(H127,2)*ROUND(G127,3),2)</f>
      </c>
      <c r="O127">
        <f>(I127*21)/100</f>
      </c>
      <c t="s">
        <v>23</v>
      </c>
    </row>
    <row r="128" spans="1:5" ht="12.75">
      <c r="A128" s="34" t="s">
        <v>50</v>
      </c>
      <c r="E128" s="35" t="s">
        <v>47</v>
      </c>
    </row>
    <row r="129" spans="1:5" ht="12.75">
      <c r="A129" s="36" t="s">
        <v>51</v>
      </c>
      <c r="E129" s="37" t="s">
        <v>1124</v>
      </c>
    </row>
    <row r="130" spans="1:5" ht="76.5">
      <c r="A130" t="s">
        <v>53</v>
      </c>
      <c r="E130" s="35" t="s">
        <v>494</v>
      </c>
    </row>
    <row r="131" spans="1:16" ht="12.75">
      <c r="A131" s="25" t="s">
        <v>45</v>
      </c>
      <c s="29" t="s">
        <v>185</v>
      </c>
      <c s="29" t="s">
        <v>1125</v>
      </c>
      <c s="25" t="s">
        <v>307</v>
      </c>
      <c s="30" t="s">
        <v>1126</v>
      </c>
      <c s="31" t="s">
        <v>49</v>
      </c>
      <c s="32">
        <v>16.2</v>
      </c>
      <c s="33">
        <v>0</v>
      </c>
      <c s="33">
        <f>ROUND(ROUND(H131,2)*ROUND(G131,3),2)</f>
      </c>
      <c r="O131">
        <f>(I131*21)/100</f>
      </c>
      <c t="s">
        <v>23</v>
      </c>
    </row>
    <row r="132" spans="1:5" ht="12.75">
      <c r="A132" s="34" t="s">
        <v>50</v>
      </c>
      <c r="E132" s="35" t="s">
        <v>47</v>
      </c>
    </row>
    <row r="133" spans="1:5" ht="12.75">
      <c r="A133" s="36" t="s">
        <v>51</v>
      </c>
      <c r="E133" s="37" t="s">
        <v>1127</v>
      </c>
    </row>
    <row r="134" spans="1:5" ht="409.5">
      <c r="A134" t="s">
        <v>53</v>
      </c>
      <c r="E134" s="35" t="s">
        <v>1128</v>
      </c>
    </row>
    <row r="135" spans="1:16" ht="12.75">
      <c r="A135" s="25" t="s">
        <v>45</v>
      </c>
      <c s="29" t="s">
        <v>189</v>
      </c>
      <c s="29" t="s">
        <v>1129</v>
      </c>
      <c s="25" t="s">
        <v>47</v>
      </c>
      <c s="30" t="s">
        <v>1130</v>
      </c>
      <c s="31" t="s">
        <v>57</v>
      </c>
      <c s="32">
        <v>1.62</v>
      </c>
      <c s="33">
        <v>0</v>
      </c>
      <c s="33">
        <f>ROUND(ROUND(H135,2)*ROUND(G135,3),2)</f>
      </c>
      <c r="O135">
        <f>(I135*21)/100</f>
      </c>
      <c t="s">
        <v>23</v>
      </c>
    </row>
    <row r="136" spans="1:5" ht="12.75">
      <c r="A136" s="34" t="s">
        <v>50</v>
      </c>
      <c r="E136" s="35" t="s">
        <v>47</v>
      </c>
    </row>
    <row r="137" spans="1:5" ht="12.75">
      <c r="A137" s="36" t="s">
        <v>51</v>
      </c>
      <c r="E137" s="37" t="s">
        <v>1131</v>
      </c>
    </row>
    <row r="138" spans="1:5" ht="293.25">
      <c r="A138" t="s">
        <v>53</v>
      </c>
      <c r="E138" s="35" t="s">
        <v>544</v>
      </c>
    </row>
    <row r="139" spans="1:16" ht="12.75">
      <c r="A139" s="25" t="s">
        <v>45</v>
      </c>
      <c s="29" t="s">
        <v>194</v>
      </c>
      <c s="29" t="s">
        <v>1024</v>
      </c>
      <c s="25" t="s">
        <v>47</v>
      </c>
      <c s="30" t="s">
        <v>1025</v>
      </c>
      <c s="31" t="s">
        <v>110</v>
      </c>
      <c s="32">
        <v>1.4</v>
      </c>
      <c s="33">
        <v>0</v>
      </c>
      <c s="33">
        <f>ROUND(ROUND(H139,2)*ROUND(G139,3),2)</f>
      </c>
      <c r="O139">
        <f>(I139*21)/100</f>
      </c>
      <c t="s">
        <v>23</v>
      </c>
    </row>
    <row r="140" spans="1:5" ht="12.75">
      <c r="A140" s="34" t="s">
        <v>50</v>
      </c>
      <c r="E140" s="35" t="s">
        <v>47</v>
      </c>
    </row>
    <row r="141" spans="1:5" ht="12.75">
      <c r="A141" s="36" t="s">
        <v>51</v>
      </c>
      <c r="E141" s="37" t="s">
        <v>1132</v>
      </c>
    </row>
    <row r="142" spans="1:5" ht="114.75">
      <c r="A142" t="s">
        <v>53</v>
      </c>
      <c r="E142" s="35" t="s">
        <v>1027</v>
      </c>
    </row>
    <row r="143" spans="1:16" ht="25.5">
      <c r="A143" s="25" t="s">
        <v>45</v>
      </c>
      <c s="29" t="s">
        <v>198</v>
      </c>
      <c s="29" t="s">
        <v>518</v>
      </c>
      <c s="25" t="s">
        <v>47</v>
      </c>
      <c s="30" t="s">
        <v>519</v>
      </c>
      <c s="31" t="s">
        <v>243</v>
      </c>
      <c s="32">
        <v>480</v>
      </c>
      <c s="33">
        <v>0</v>
      </c>
      <c s="33">
        <f>ROUND(ROUND(H143,2)*ROUND(G143,3),2)</f>
      </c>
      <c r="O143">
        <f>(I143*21)/100</f>
      </c>
      <c t="s">
        <v>23</v>
      </c>
    </row>
    <row r="144" spans="1:5" ht="12.75">
      <c r="A144" s="34" t="s">
        <v>50</v>
      </c>
      <c r="E144" s="35" t="s">
        <v>47</v>
      </c>
    </row>
    <row r="145" spans="1:5" ht="51">
      <c r="A145" s="36" t="s">
        <v>51</v>
      </c>
      <c r="E145" s="37" t="s">
        <v>1133</v>
      </c>
    </row>
    <row r="146" spans="1:5" ht="89.25">
      <c r="A146" t="s">
        <v>53</v>
      </c>
      <c r="E146" s="35" t="s">
        <v>521</v>
      </c>
    </row>
    <row r="147" spans="1:16" ht="25.5">
      <c r="A147" s="25" t="s">
        <v>45</v>
      </c>
      <c s="29" t="s">
        <v>202</v>
      </c>
      <c s="29" t="s">
        <v>522</v>
      </c>
      <c s="25" t="s">
        <v>47</v>
      </c>
      <c s="30" t="s">
        <v>523</v>
      </c>
      <c s="31" t="s">
        <v>243</v>
      </c>
      <c s="32">
        <v>130</v>
      </c>
      <c s="33">
        <v>0</v>
      </c>
      <c s="33">
        <f>ROUND(ROUND(H147,2)*ROUND(G147,3),2)</f>
      </c>
      <c r="O147">
        <f>(I147*21)/100</f>
      </c>
      <c t="s">
        <v>23</v>
      </c>
    </row>
    <row r="148" spans="1:5" ht="12.75">
      <c r="A148" s="34" t="s">
        <v>50</v>
      </c>
      <c r="E148" s="35" t="s">
        <v>47</v>
      </c>
    </row>
    <row r="149" spans="1:5" ht="51">
      <c r="A149" s="36" t="s">
        <v>51</v>
      </c>
      <c r="E149" s="37" t="s">
        <v>1134</v>
      </c>
    </row>
    <row r="150" spans="1:5" ht="89.25">
      <c r="A150" t="s">
        <v>53</v>
      </c>
      <c r="E150" s="35" t="s">
        <v>521</v>
      </c>
    </row>
    <row r="151" spans="1:16" ht="12.75">
      <c r="A151" s="25" t="s">
        <v>45</v>
      </c>
      <c s="29" t="s">
        <v>207</v>
      </c>
      <c s="29" t="s">
        <v>525</v>
      </c>
      <c s="25" t="s">
        <v>47</v>
      </c>
      <c s="30" t="s">
        <v>526</v>
      </c>
      <c s="31" t="s">
        <v>152</v>
      </c>
      <c s="32">
        <v>82.2</v>
      </c>
      <c s="33">
        <v>0</v>
      </c>
      <c s="33">
        <f>ROUND(ROUND(H151,2)*ROUND(G151,3),2)</f>
      </c>
      <c r="O151">
        <f>(I151*21)/100</f>
      </c>
      <c t="s">
        <v>23</v>
      </c>
    </row>
    <row r="152" spans="1:5" ht="12.75">
      <c r="A152" s="34" t="s">
        <v>50</v>
      </c>
      <c r="E152" s="35" t="s">
        <v>47</v>
      </c>
    </row>
    <row r="153" spans="1:5" ht="114.75">
      <c r="A153" s="36" t="s">
        <v>51</v>
      </c>
      <c r="E153" s="37" t="s">
        <v>1135</v>
      </c>
    </row>
    <row r="154" spans="1:5" ht="153">
      <c r="A154" t="s">
        <v>53</v>
      </c>
      <c r="E154" s="35" t="s">
        <v>528</v>
      </c>
    </row>
    <row r="155" spans="1:16" ht="12.75">
      <c r="A155" s="25" t="s">
        <v>45</v>
      </c>
      <c s="29" t="s">
        <v>211</v>
      </c>
      <c s="29" t="s">
        <v>529</v>
      </c>
      <c s="25" t="s">
        <v>47</v>
      </c>
      <c s="30" t="s">
        <v>530</v>
      </c>
      <c s="31" t="s">
        <v>152</v>
      </c>
      <c s="32">
        <v>41.1</v>
      </c>
      <c s="33">
        <v>0</v>
      </c>
      <c s="33">
        <f>ROUND(ROUND(H155,2)*ROUND(G155,3),2)</f>
      </c>
      <c r="O155">
        <f>(I155*21)/100</f>
      </c>
      <c t="s">
        <v>23</v>
      </c>
    </row>
    <row r="156" spans="1:5" ht="12.75">
      <c r="A156" s="34" t="s">
        <v>50</v>
      </c>
      <c r="E156" s="35" t="s">
        <v>47</v>
      </c>
    </row>
    <row r="157" spans="1:5" ht="89.25">
      <c r="A157" s="36" t="s">
        <v>51</v>
      </c>
      <c r="E157" s="37" t="s">
        <v>1136</v>
      </c>
    </row>
    <row r="158" spans="1:5" ht="153">
      <c r="A158" t="s">
        <v>53</v>
      </c>
      <c r="E158" s="35" t="s">
        <v>532</v>
      </c>
    </row>
    <row r="159" spans="1:18" ht="12.75" customHeight="1">
      <c r="A159" s="6" t="s">
        <v>43</v>
      </c>
      <c s="6"/>
      <c s="39" t="s">
        <v>22</v>
      </c>
      <c s="6"/>
      <c s="27" t="s">
        <v>375</v>
      </c>
      <c s="6"/>
      <c s="6"/>
      <c s="6"/>
      <c s="40">
        <f>0+Q159</f>
      </c>
      <c r="O159">
        <f>0+R159</f>
      </c>
      <c r="Q159">
        <f>0+I160+I164+I168+I172+I176</f>
      </c>
      <c>
        <f>0+O160+O164+O168+O172+O176</f>
      </c>
    </row>
    <row r="160" spans="1:16" ht="12.75">
      <c r="A160" s="25" t="s">
        <v>45</v>
      </c>
      <c s="29" t="s">
        <v>215</v>
      </c>
      <c s="29" t="s">
        <v>533</v>
      </c>
      <c s="25" t="s">
        <v>47</v>
      </c>
      <c s="30" t="s">
        <v>534</v>
      </c>
      <c s="31" t="s">
        <v>535</v>
      </c>
      <c s="32">
        <v>165</v>
      </c>
      <c s="33">
        <v>0</v>
      </c>
      <c s="33">
        <f>ROUND(ROUND(H160,2)*ROUND(G160,3),2)</f>
      </c>
      <c r="O160">
        <f>(I160*21)/100</f>
      </c>
      <c t="s">
        <v>23</v>
      </c>
    </row>
    <row r="161" spans="1:5" ht="12.75">
      <c r="A161" s="34" t="s">
        <v>50</v>
      </c>
      <c r="E161" s="35" t="s">
        <v>47</v>
      </c>
    </row>
    <row r="162" spans="1:5" ht="25.5">
      <c r="A162" s="36" t="s">
        <v>51</v>
      </c>
      <c r="E162" s="37" t="s">
        <v>1137</v>
      </c>
    </row>
    <row r="163" spans="1:5" ht="63.75">
      <c r="A163" t="s">
        <v>53</v>
      </c>
      <c r="E163" s="35" t="s">
        <v>537</v>
      </c>
    </row>
    <row r="164" spans="1:16" ht="12.75">
      <c r="A164" s="25" t="s">
        <v>45</v>
      </c>
      <c s="29" t="s">
        <v>221</v>
      </c>
      <c s="29" t="s">
        <v>538</v>
      </c>
      <c s="25" t="s">
        <v>47</v>
      </c>
      <c s="30" t="s">
        <v>539</v>
      </c>
      <c s="31" t="s">
        <v>49</v>
      </c>
      <c s="32">
        <v>11.375</v>
      </c>
      <c s="33">
        <v>0</v>
      </c>
      <c s="33">
        <f>ROUND(ROUND(H164,2)*ROUND(G164,3),2)</f>
      </c>
      <c r="O164">
        <f>(I164*21)/100</f>
      </c>
      <c t="s">
        <v>23</v>
      </c>
    </row>
    <row r="165" spans="1:5" ht="12.75">
      <c r="A165" s="34" t="s">
        <v>50</v>
      </c>
      <c r="E165" s="35" t="s">
        <v>47</v>
      </c>
    </row>
    <row r="166" spans="1:5" ht="63.75">
      <c r="A166" s="36" t="s">
        <v>51</v>
      </c>
      <c r="E166" s="37" t="s">
        <v>1138</v>
      </c>
    </row>
    <row r="167" spans="1:5" ht="395.25">
      <c r="A167" t="s">
        <v>53</v>
      </c>
      <c r="E167" s="35" t="s">
        <v>513</v>
      </c>
    </row>
    <row r="168" spans="1:16" ht="12.75">
      <c r="A168" s="25" t="s">
        <v>45</v>
      </c>
      <c s="29" t="s">
        <v>226</v>
      </c>
      <c s="29" t="s">
        <v>541</v>
      </c>
      <c s="25" t="s">
        <v>47</v>
      </c>
      <c s="30" t="s">
        <v>542</v>
      </c>
      <c s="31" t="s">
        <v>57</v>
      </c>
      <c s="32">
        <v>2.047</v>
      </c>
      <c s="33">
        <v>0</v>
      </c>
      <c s="33">
        <f>ROUND(ROUND(H168,2)*ROUND(G168,3),2)</f>
      </c>
      <c r="O168">
        <f>(I168*21)/100</f>
      </c>
      <c t="s">
        <v>23</v>
      </c>
    </row>
    <row r="169" spans="1:5" ht="12.75">
      <c r="A169" s="34" t="s">
        <v>50</v>
      </c>
      <c r="E169" s="35" t="s">
        <v>47</v>
      </c>
    </row>
    <row r="170" spans="1:5" ht="25.5">
      <c r="A170" s="36" t="s">
        <v>51</v>
      </c>
      <c r="E170" s="37" t="s">
        <v>1139</v>
      </c>
    </row>
    <row r="171" spans="1:5" ht="293.25">
      <c r="A171" t="s">
        <v>53</v>
      </c>
      <c r="E171" s="35" t="s">
        <v>544</v>
      </c>
    </row>
    <row r="172" spans="1:16" ht="12.75">
      <c r="A172" s="25" t="s">
        <v>45</v>
      </c>
      <c s="29" t="s">
        <v>230</v>
      </c>
      <c s="29" t="s">
        <v>545</v>
      </c>
      <c s="25" t="s">
        <v>47</v>
      </c>
      <c s="30" t="s">
        <v>546</v>
      </c>
      <c s="31" t="s">
        <v>49</v>
      </c>
      <c s="32">
        <v>11.194</v>
      </c>
      <c s="33">
        <v>0</v>
      </c>
      <c s="33">
        <f>ROUND(ROUND(H172,2)*ROUND(G172,3),2)</f>
      </c>
      <c r="O172">
        <f>(I172*21)/100</f>
      </c>
      <c t="s">
        <v>23</v>
      </c>
    </row>
    <row r="173" spans="1:5" ht="12.75">
      <c r="A173" s="34" t="s">
        <v>50</v>
      </c>
      <c r="E173" s="35" t="s">
        <v>47</v>
      </c>
    </row>
    <row r="174" spans="1:5" ht="63.75">
      <c r="A174" s="36" t="s">
        <v>51</v>
      </c>
      <c r="E174" s="37" t="s">
        <v>1140</v>
      </c>
    </row>
    <row r="175" spans="1:5" ht="395.25">
      <c r="A175" t="s">
        <v>53</v>
      </c>
      <c r="E175" s="35" t="s">
        <v>513</v>
      </c>
    </row>
    <row r="176" spans="1:16" ht="12.75">
      <c r="A176" s="25" t="s">
        <v>45</v>
      </c>
      <c s="29" t="s">
        <v>234</v>
      </c>
      <c s="29" t="s">
        <v>548</v>
      </c>
      <c s="25" t="s">
        <v>47</v>
      </c>
      <c s="30" t="s">
        <v>549</v>
      </c>
      <c s="31" t="s">
        <v>57</v>
      </c>
      <c s="32">
        <v>2.071</v>
      </c>
      <c s="33">
        <v>0</v>
      </c>
      <c s="33">
        <f>ROUND(ROUND(H176,2)*ROUND(G176,3),2)</f>
      </c>
      <c r="O176">
        <f>(I176*21)/100</f>
      </c>
      <c t="s">
        <v>23</v>
      </c>
    </row>
    <row r="177" spans="1:5" ht="12.75">
      <c r="A177" s="34" t="s">
        <v>50</v>
      </c>
      <c r="E177" s="35" t="s">
        <v>47</v>
      </c>
    </row>
    <row r="178" spans="1:5" ht="12.75">
      <c r="A178" s="36" t="s">
        <v>51</v>
      </c>
      <c r="E178" s="37" t="s">
        <v>1141</v>
      </c>
    </row>
    <row r="179" spans="1:5" ht="293.25">
      <c r="A179" t="s">
        <v>53</v>
      </c>
      <c r="E179" s="35" t="s">
        <v>544</v>
      </c>
    </row>
    <row r="180" spans="1:18" ht="12.75" customHeight="1">
      <c r="A180" s="6" t="s">
        <v>43</v>
      </c>
      <c s="6"/>
      <c s="39" t="s">
        <v>33</v>
      </c>
      <c s="6"/>
      <c s="27" t="s">
        <v>380</v>
      </c>
      <c s="6"/>
      <c s="6"/>
      <c s="6"/>
      <c s="40">
        <f>0+Q180</f>
      </c>
      <c r="O180">
        <f>0+R180</f>
      </c>
      <c r="Q180">
        <f>0+I181+I185+I189+I193+I197+I201+I205+I209+I213+I217+I221</f>
      </c>
      <c>
        <f>0+O181+O185+O189+O193+O197+O201+O205+O209+O213+O217+O221</f>
      </c>
    </row>
    <row r="181" spans="1:16" ht="12.75">
      <c r="A181" s="25" t="s">
        <v>45</v>
      </c>
      <c s="29" t="s">
        <v>240</v>
      </c>
      <c s="29" t="s">
        <v>555</v>
      </c>
      <c s="25" t="s">
        <v>47</v>
      </c>
      <c s="30" t="s">
        <v>556</v>
      </c>
      <c s="31" t="s">
        <v>49</v>
      </c>
      <c s="32">
        <v>3.688</v>
      </c>
      <c s="33">
        <v>0</v>
      </c>
      <c s="33">
        <f>ROUND(ROUND(H181,2)*ROUND(G181,3),2)</f>
      </c>
      <c r="O181">
        <f>(I181*21)/100</f>
      </c>
      <c t="s">
        <v>23</v>
      </c>
    </row>
    <row r="182" spans="1:5" ht="12.75">
      <c r="A182" s="34" t="s">
        <v>50</v>
      </c>
      <c r="E182" s="35" t="s">
        <v>47</v>
      </c>
    </row>
    <row r="183" spans="1:5" ht="25.5">
      <c r="A183" s="36" t="s">
        <v>51</v>
      </c>
      <c r="E183" s="37" t="s">
        <v>1142</v>
      </c>
    </row>
    <row r="184" spans="1:5" ht="395.25">
      <c r="A184" t="s">
        <v>53</v>
      </c>
      <c r="E184" s="35" t="s">
        <v>558</v>
      </c>
    </row>
    <row r="185" spans="1:16" ht="12.75">
      <c r="A185" s="25" t="s">
        <v>45</v>
      </c>
      <c s="29" t="s">
        <v>247</v>
      </c>
      <c s="29" t="s">
        <v>559</v>
      </c>
      <c s="25" t="s">
        <v>47</v>
      </c>
      <c s="30" t="s">
        <v>560</v>
      </c>
      <c s="31" t="s">
        <v>49</v>
      </c>
      <c s="32">
        <v>6.213</v>
      </c>
      <c s="33">
        <v>0</v>
      </c>
      <c s="33">
        <f>ROUND(ROUND(H185,2)*ROUND(G185,3),2)</f>
      </c>
      <c r="O185">
        <f>(I185*21)/100</f>
      </c>
      <c t="s">
        <v>23</v>
      </c>
    </row>
    <row r="186" spans="1:5" ht="12.75">
      <c r="A186" s="34" t="s">
        <v>50</v>
      </c>
      <c r="E186" s="35" t="s">
        <v>47</v>
      </c>
    </row>
    <row r="187" spans="1:5" ht="63.75">
      <c r="A187" s="36" t="s">
        <v>51</v>
      </c>
      <c r="E187" s="37" t="s">
        <v>1143</v>
      </c>
    </row>
    <row r="188" spans="1:5" ht="395.25">
      <c r="A188" t="s">
        <v>53</v>
      </c>
      <c r="E188" s="35" t="s">
        <v>513</v>
      </c>
    </row>
    <row r="189" spans="1:16" ht="12.75">
      <c r="A189" s="25" t="s">
        <v>45</v>
      </c>
      <c s="29" t="s">
        <v>252</v>
      </c>
      <c s="29" t="s">
        <v>562</v>
      </c>
      <c s="25" t="s">
        <v>47</v>
      </c>
      <c s="30" t="s">
        <v>563</v>
      </c>
      <c s="31" t="s">
        <v>57</v>
      </c>
      <c s="32">
        <v>1.243</v>
      </c>
      <c s="33">
        <v>0</v>
      </c>
      <c s="33">
        <f>ROUND(ROUND(H189,2)*ROUND(G189,3),2)</f>
      </c>
      <c r="O189">
        <f>(I189*21)/100</f>
      </c>
      <c t="s">
        <v>23</v>
      </c>
    </row>
    <row r="190" spans="1:5" ht="12.75">
      <c r="A190" s="34" t="s">
        <v>50</v>
      </c>
      <c r="E190" s="35" t="s">
        <v>47</v>
      </c>
    </row>
    <row r="191" spans="1:5" ht="38.25">
      <c r="A191" s="36" t="s">
        <v>51</v>
      </c>
      <c r="E191" s="37" t="s">
        <v>1144</v>
      </c>
    </row>
    <row r="192" spans="1:5" ht="293.25">
      <c r="A192" t="s">
        <v>53</v>
      </c>
      <c r="E192" s="35" t="s">
        <v>544</v>
      </c>
    </row>
    <row r="193" spans="1:16" ht="12.75">
      <c r="A193" s="25" t="s">
        <v>45</v>
      </c>
      <c s="29" t="s">
        <v>256</v>
      </c>
      <c s="29" t="s">
        <v>566</v>
      </c>
      <c s="25" t="s">
        <v>47</v>
      </c>
      <c s="30" t="s">
        <v>567</v>
      </c>
      <c s="31" t="s">
        <v>49</v>
      </c>
      <c s="32">
        <v>3.097</v>
      </c>
      <c s="33">
        <v>0</v>
      </c>
      <c s="33">
        <f>ROUND(ROUND(H193,2)*ROUND(G193,3),2)</f>
      </c>
      <c r="O193">
        <f>(I193*21)/100</f>
      </c>
      <c t="s">
        <v>23</v>
      </c>
    </row>
    <row r="194" spans="1:5" ht="12.75">
      <c r="A194" s="34" t="s">
        <v>50</v>
      </c>
      <c r="E194" s="35" t="s">
        <v>47</v>
      </c>
    </row>
    <row r="195" spans="1:5" ht="63.75">
      <c r="A195" s="36" t="s">
        <v>51</v>
      </c>
      <c r="E195" s="37" t="s">
        <v>1145</v>
      </c>
    </row>
    <row r="196" spans="1:5" ht="395.25">
      <c r="A196" t="s">
        <v>53</v>
      </c>
      <c r="E196" s="35" t="s">
        <v>558</v>
      </c>
    </row>
    <row r="197" spans="1:16" ht="12.75">
      <c r="A197" s="25" t="s">
        <v>45</v>
      </c>
      <c s="29" t="s">
        <v>262</v>
      </c>
      <c s="29" t="s">
        <v>892</v>
      </c>
      <c s="25" t="s">
        <v>47</v>
      </c>
      <c s="30" t="s">
        <v>893</v>
      </c>
      <c s="31" t="s">
        <v>49</v>
      </c>
      <c s="32">
        <v>5.969</v>
      </c>
      <c s="33">
        <v>0</v>
      </c>
      <c s="33">
        <f>ROUND(ROUND(H197,2)*ROUND(G197,3),2)</f>
      </c>
      <c r="O197">
        <f>(I197*21)/100</f>
      </c>
      <c t="s">
        <v>23</v>
      </c>
    </row>
    <row r="198" spans="1:5" ht="12.75">
      <c r="A198" s="34" t="s">
        <v>50</v>
      </c>
      <c r="E198" s="35" t="s">
        <v>47</v>
      </c>
    </row>
    <row r="199" spans="1:5" ht="51">
      <c r="A199" s="36" t="s">
        <v>51</v>
      </c>
      <c r="E199" s="37" t="s">
        <v>1146</v>
      </c>
    </row>
    <row r="200" spans="1:5" ht="395.25">
      <c r="A200" t="s">
        <v>53</v>
      </c>
      <c r="E200" s="35" t="s">
        <v>558</v>
      </c>
    </row>
    <row r="201" spans="1:16" ht="12.75">
      <c r="A201" s="25" t="s">
        <v>45</v>
      </c>
      <c s="29" t="s">
        <v>267</v>
      </c>
      <c s="29" t="s">
        <v>570</v>
      </c>
      <c s="25" t="s">
        <v>47</v>
      </c>
      <c s="30" t="s">
        <v>571</v>
      </c>
      <c s="31" t="s">
        <v>49</v>
      </c>
      <c s="32">
        <v>1.429</v>
      </c>
      <c s="33">
        <v>0</v>
      </c>
      <c s="33">
        <f>ROUND(ROUND(H201,2)*ROUND(G201,3),2)</f>
      </c>
      <c r="O201">
        <f>(I201*21)/100</f>
      </c>
      <c t="s">
        <v>23</v>
      </c>
    </row>
    <row r="202" spans="1:5" ht="12.75">
      <c r="A202" s="34" t="s">
        <v>50</v>
      </c>
      <c r="E202" s="35" t="s">
        <v>47</v>
      </c>
    </row>
    <row r="203" spans="1:5" ht="12.75">
      <c r="A203" s="36" t="s">
        <v>51</v>
      </c>
      <c r="E203" s="37" t="s">
        <v>1147</v>
      </c>
    </row>
    <row r="204" spans="1:5" ht="63.75">
      <c r="A204" t="s">
        <v>53</v>
      </c>
      <c r="E204" s="35" t="s">
        <v>573</v>
      </c>
    </row>
    <row r="205" spans="1:16" ht="12.75">
      <c r="A205" s="25" t="s">
        <v>45</v>
      </c>
      <c s="29" t="s">
        <v>272</v>
      </c>
      <c s="29" t="s">
        <v>575</v>
      </c>
      <c s="25" t="s">
        <v>47</v>
      </c>
      <c s="30" t="s">
        <v>576</v>
      </c>
      <c s="31" t="s">
        <v>49</v>
      </c>
      <c s="32">
        <v>11.352</v>
      </c>
      <c s="33">
        <v>0</v>
      </c>
      <c s="33">
        <f>ROUND(ROUND(H205,2)*ROUND(G205,3),2)</f>
      </c>
      <c r="O205">
        <f>(I205*21)/100</f>
      </c>
      <c t="s">
        <v>23</v>
      </c>
    </row>
    <row r="206" spans="1:5" ht="12.75">
      <c r="A206" s="34" t="s">
        <v>50</v>
      </c>
      <c r="E206" s="35" t="s">
        <v>47</v>
      </c>
    </row>
    <row r="207" spans="1:5" ht="25.5">
      <c r="A207" s="36" t="s">
        <v>51</v>
      </c>
      <c r="E207" s="37" t="s">
        <v>1148</v>
      </c>
    </row>
    <row r="208" spans="1:5" ht="395.25">
      <c r="A208" t="s">
        <v>53</v>
      </c>
      <c r="E208" s="35" t="s">
        <v>513</v>
      </c>
    </row>
    <row r="209" spans="1:16" ht="12.75">
      <c r="A209" s="25" t="s">
        <v>45</v>
      </c>
      <c s="29" t="s">
        <v>277</v>
      </c>
      <c s="29" t="s">
        <v>584</v>
      </c>
      <c s="25" t="s">
        <v>47</v>
      </c>
      <c s="30" t="s">
        <v>585</v>
      </c>
      <c s="31" t="s">
        <v>57</v>
      </c>
      <c s="32">
        <v>1.135</v>
      </c>
      <c s="33">
        <v>0</v>
      </c>
      <c s="33">
        <f>ROUND(ROUND(H209,2)*ROUND(G209,3),2)</f>
      </c>
      <c r="O209">
        <f>(I209*21)/100</f>
      </c>
      <c t="s">
        <v>23</v>
      </c>
    </row>
    <row r="210" spans="1:5" ht="12.75">
      <c r="A210" s="34" t="s">
        <v>50</v>
      </c>
      <c r="E210" s="35" t="s">
        <v>47</v>
      </c>
    </row>
    <row r="211" spans="1:5" ht="38.25">
      <c r="A211" s="36" t="s">
        <v>51</v>
      </c>
      <c r="E211" s="37" t="s">
        <v>1149</v>
      </c>
    </row>
    <row r="212" spans="1:5" ht="293.25">
      <c r="A212" t="s">
        <v>53</v>
      </c>
      <c r="E212" s="35" t="s">
        <v>544</v>
      </c>
    </row>
    <row r="213" spans="1:16" ht="12.75">
      <c r="A213" s="25" t="s">
        <v>45</v>
      </c>
      <c s="29" t="s">
        <v>281</v>
      </c>
      <c s="29" t="s">
        <v>588</v>
      </c>
      <c s="25" t="s">
        <v>47</v>
      </c>
      <c s="30" t="s">
        <v>589</v>
      </c>
      <c s="31" t="s">
        <v>57</v>
      </c>
      <c s="32">
        <v>1.135</v>
      </c>
      <c s="33">
        <v>0</v>
      </c>
      <c s="33">
        <f>ROUND(ROUND(H213,2)*ROUND(G213,3),2)</f>
      </c>
      <c r="O213">
        <f>(I213*21)/100</f>
      </c>
      <c t="s">
        <v>23</v>
      </c>
    </row>
    <row r="214" spans="1:5" ht="12.75">
      <c r="A214" s="34" t="s">
        <v>50</v>
      </c>
      <c r="E214" s="35" t="s">
        <v>47</v>
      </c>
    </row>
    <row r="215" spans="1:5" ht="38.25">
      <c r="A215" s="36" t="s">
        <v>51</v>
      </c>
      <c r="E215" s="37" t="s">
        <v>1149</v>
      </c>
    </row>
    <row r="216" spans="1:5" ht="293.25">
      <c r="A216" t="s">
        <v>53</v>
      </c>
      <c r="E216" s="35" t="s">
        <v>544</v>
      </c>
    </row>
    <row r="217" spans="1:16" ht="12.75">
      <c r="A217" s="25" t="s">
        <v>45</v>
      </c>
      <c s="29" t="s">
        <v>286</v>
      </c>
      <c s="29" t="s">
        <v>591</v>
      </c>
      <c s="25" t="s">
        <v>47</v>
      </c>
      <c s="30" t="s">
        <v>592</v>
      </c>
      <c s="31" t="s">
        <v>49</v>
      </c>
      <c s="32">
        <v>69.516</v>
      </c>
      <c s="33">
        <v>0</v>
      </c>
      <c s="33">
        <f>ROUND(ROUND(H217,2)*ROUND(G217,3),2)</f>
      </c>
      <c r="O217">
        <f>(I217*21)/100</f>
      </c>
      <c t="s">
        <v>23</v>
      </c>
    </row>
    <row r="218" spans="1:5" ht="12.75">
      <c r="A218" s="34" t="s">
        <v>50</v>
      </c>
      <c r="E218" s="35" t="s">
        <v>47</v>
      </c>
    </row>
    <row r="219" spans="1:5" ht="63.75">
      <c r="A219" s="36" t="s">
        <v>51</v>
      </c>
      <c r="E219" s="37" t="s">
        <v>1150</v>
      </c>
    </row>
    <row r="220" spans="1:5" ht="63.75">
      <c r="A220" t="s">
        <v>53</v>
      </c>
      <c r="E220" s="35" t="s">
        <v>573</v>
      </c>
    </row>
    <row r="221" spans="1:16" ht="12.75">
      <c r="A221" s="25" t="s">
        <v>45</v>
      </c>
      <c s="29" t="s">
        <v>291</v>
      </c>
      <c s="29" t="s">
        <v>909</v>
      </c>
      <c s="25" t="s">
        <v>47</v>
      </c>
      <c s="30" t="s">
        <v>910</v>
      </c>
      <c s="31" t="s">
        <v>49</v>
      </c>
      <c s="32">
        <v>9.949</v>
      </c>
      <c s="33">
        <v>0</v>
      </c>
      <c s="33">
        <f>ROUND(ROUND(H221,2)*ROUND(G221,3),2)</f>
      </c>
      <c r="O221">
        <f>(I221*21)/100</f>
      </c>
      <c t="s">
        <v>23</v>
      </c>
    </row>
    <row r="222" spans="1:5" ht="12.75">
      <c r="A222" s="34" t="s">
        <v>50</v>
      </c>
      <c r="E222" s="35" t="s">
        <v>47</v>
      </c>
    </row>
    <row r="223" spans="1:5" ht="76.5">
      <c r="A223" s="36" t="s">
        <v>51</v>
      </c>
      <c r="E223" s="37" t="s">
        <v>1151</v>
      </c>
    </row>
    <row r="224" spans="1:5" ht="114.75">
      <c r="A224" t="s">
        <v>53</v>
      </c>
      <c r="E224" s="35" t="s">
        <v>912</v>
      </c>
    </row>
    <row r="225" spans="1:18" ht="12.75" customHeight="1">
      <c r="A225" s="6" t="s">
        <v>43</v>
      </c>
      <c s="6"/>
      <c s="39" t="s">
        <v>35</v>
      </c>
      <c s="6"/>
      <c s="27" t="s">
        <v>174</v>
      </c>
      <c s="6"/>
      <c s="6"/>
      <c s="6"/>
      <c s="40">
        <f>0+Q225</f>
      </c>
      <c r="O225">
        <f>0+R225</f>
      </c>
      <c r="Q225">
        <f>0+I226+I230+I234+I238+I242+I246+I250+I254+I258+I262</f>
      </c>
      <c>
        <f>0+O226+O230+O234+O238+O242+O246+O250+O254+O258+O262</f>
      </c>
    </row>
    <row r="226" spans="1:16" ht="12.75">
      <c r="A226" s="25" t="s">
        <v>45</v>
      </c>
      <c s="29" t="s">
        <v>438</v>
      </c>
      <c s="29" t="s">
        <v>176</v>
      </c>
      <c s="25" t="s">
        <v>47</v>
      </c>
      <c s="30" t="s">
        <v>177</v>
      </c>
      <c s="31" t="s">
        <v>49</v>
      </c>
      <c s="32">
        <v>47.25</v>
      </c>
      <c s="33">
        <v>0</v>
      </c>
      <c s="33">
        <f>ROUND(ROUND(H226,2)*ROUND(G226,3),2)</f>
      </c>
      <c r="O226">
        <f>(I226*21)/100</f>
      </c>
      <c t="s">
        <v>23</v>
      </c>
    </row>
    <row r="227" spans="1:5" ht="12.75">
      <c r="A227" s="34" t="s">
        <v>50</v>
      </c>
      <c r="E227" s="35" t="s">
        <v>47</v>
      </c>
    </row>
    <row r="228" spans="1:5" ht="12.75">
      <c r="A228" s="36" t="s">
        <v>51</v>
      </c>
      <c r="E228" s="37" t="s">
        <v>1152</v>
      </c>
    </row>
    <row r="229" spans="1:5" ht="140.25">
      <c r="A229" t="s">
        <v>53</v>
      </c>
      <c r="E229" s="35" t="s">
        <v>179</v>
      </c>
    </row>
    <row r="230" spans="1:16" ht="12.75">
      <c r="A230" s="25" t="s">
        <v>45</v>
      </c>
      <c s="29" t="s">
        <v>440</v>
      </c>
      <c s="29" t="s">
        <v>181</v>
      </c>
      <c s="25" t="s">
        <v>47</v>
      </c>
      <c s="30" t="s">
        <v>182</v>
      </c>
      <c s="31" t="s">
        <v>49</v>
      </c>
      <c s="32">
        <v>59.063</v>
      </c>
      <c s="33">
        <v>0</v>
      </c>
      <c s="33">
        <f>ROUND(ROUND(H230,2)*ROUND(G230,3),2)</f>
      </c>
      <c r="O230">
        <f>(I230*21)/100</f>
      </c>
      <c t="s">
        <v>23</v>
      </c>
    </row>
    <row r="231" spans="1:5" ht="12.75">
      <c r="A231" s="34" t="s">
        <v>50</v>
      </c>
      <c r="E231" s="35" t="s">
        <v>47</v>
      </c>
    </row>
    <row r="232" spans="1:5" ht="12.75">
      <c r="A232" s="36" t="s">
        <v>51</v>
      </c>
      <c r="E232" s="37" t="s">
        <v>1153</v>
      </c>
    </row>
    <row r="233" spans="1:5" ht="76.5">
      <c r="A233" t="s">
        <v>53</v>
      </c>
      <c r="E233" s="35" t="s">
        <v>184</v>
      </c>
    </row>
    <row r="234" spans="1:16" ht="12.75">
      <c r="A234" s="25" t="s">
        <v>45</v>
      </c>
      <c s="29" t="s">
        <v>565</v>
      </c>
      <c s="29" t="s">
        <v>1050</v>
      </c>
      <c s="25" t="s">
        <v>47</v>
      </c>
      <c s="30" t="s">
        <v>1051</v>
      </c>
      <c s="31" t="s">
        <v>152</v>
      </c>
      <c s="32">
        <v>0</v>
      </c>
      <c s="33">
        <v>0</v>
      </c>
      <c s="33">
        <f>ROUND(ROUND(H234,2)*ROUND(G234,3),2)</f>
      </c>
      <c r="O234">
        <f>(I234*21)/100</f>
      </c>
      <c t="s">
        <v>23</v>
      </c>
    </row>
    <row r="235" spans="1:5" ht="12.75">
      <c r="A235" s="34" t="s">
        <v>50</v>
      </c>
      <c r="E235" s="35" t="s">
        <v>47</v>
      </c>
    </row>
    <row r="236" spans="1:5" ht="63.75">
      <c r="A236" s="36" t="s">
        <v>51</v>
      </c>
      <c r="E236" s="37" t="s">
        <v>1154</v>
      </c>
    </row>
    <row r="237" spans="1:5" ht="102">
      <c r="A237" t="s">
        <v>53</v>
      </c>
      <c r="E237" s="35" t="s">
        <v>1053</v>
      </c>
    </row>
    <row r="238" spans="1:16" ht="12.75">
      <c r="A238" s="25" t="s">
        <v>45</v>
      </c>
      <c s="29" t="s">
        <v>569</v>
      </c>
      <c s="29" t="s">
        <v>190</v>
      </c>
      <c s="25" t="s">
        <v>47</v>
      </c>
      <c s="30" t="s">
        <v>191</v>
      </c>
      <c s="31" t="s">
        <v>152</v>
      </c>
      <c s="32">
        <v>395</v>
      </c>
      <c s="33">
        <v>0</v>
      </c>
      <c s="33">
        <f>ROUND(ROUND(H238,2)*ROUND(G238,3),2)</f>
      </c>
      <c r="O238">
        <f>(I238*21)/100</f>
      </c>
      <c t="s">
        <v>23</v>
      </c>
    </row>
    <row r="239" spans="1:5" ht="12.75">
      <c r="A239" s="34" t="s">
        <v>50</v>
      </c>
      <c r="E239" s="35" t="s">
        <v>47</v>
      </c>
    </row>
    <row r="240" spans="1:5" ht="63.75">
      <c r="A240" s="36" t="s">
        <v>51</v>
      </c>
      <c r="E240" s="37" t="s">
        <v>1155</v>
      </c>
    </row>
    <row r="241" spans="1:5" ht="89.25">
      <c r="A241" t="s">
        <v>53</v>
      </c>
      <c r="E241" s="35" t="s">
        <v>193</v>
      </c>
    </row>
    <row r="242" spans="1:16" ht="12.75">
      <c r="A242" s="25" t="s">
        <v>45</v>
      </c>
      <c s="29" t="s">
        <v>574</v>
      </c>
      <c s="29" t="s">
        <v>195</v>
      </c>
      <c s="25" t="s">
        <v>47</v>
      </c>
      <c s="30" t="s">
        <v>196</v>
      </c>
      <c s="31" t="s">
        <v>152</v>
      </c>
      <c s="32">
        <v>0</v>
      </c>
      <c s="33">
        <v>0</v>
      </c>
      <c s="33">
        <f>ROUND(ROUND(H242,2)*ROUND(G242,3),2)</f>
      </c>
      <c r="O242">
        <f>(I242*21)/100</f>
      </c>
      <c t="s">
        <v>23</v>
      </c>
    </row>
    <row r="243" spans="1:5" ht="12.75">
      <c r="A243" s="34" t="s">
        <v>50</v>
      </c>
      <c r="E243" s="35" t="s">
        <v>47</v>
      </c>
    </row>
    <row r="244" spans="1:5" ht="114.75">
      <c r="A244" s="36" t="s">
        <v>51</v>
      </c>
      <c r="E244" s="37" t="s">
        <v>1156</v>
      </c>
    </row>
    <row r="245" spans="1:5" ht="89.25">
      <c r="A245" t="s">
        <v>53</v>
      </c>
      <c r="E245" s="35" t="s">
        <v>193</v>
      </c>
    </row>
    <row r="246" spans="1:16" ht="12.75">
      <c r="A246" s="25" t="s">
        <v>45</v>
      </c>
      <c s="29" t="s">
        <v>578</v>
      </c>
      <c s="29" t="s">
        <v>199</v>
      </c>
      <c s="25" t="s">
        <v>47</v>
      </c>
      <c s="30" t="s">
        <v>200</v>
      </c>
      <c s="31" t="s">
        <v>152</v>
      </c>
      <c s="32">
        <v>0</v>
      </c>
      <c s="33">
        <v>0</v>
      </c>
      <c s="33">
        <f>ROUND(ROUND(H246,2)*ROUND(G246,3),2)</f>
      </c>
      <c r="O246">
        <f>(I246*21)/100</f>
      </c>
      <c t="s">
        <v>23</v>
      </c>
    </row>
    <row r="247" spans="1:5" ht="12.75">
      <c r="A247" s="34" t="s">
        <v>50</v>
      </c>
      <c r="E247" s="35" t="s">
        <v>47</v>
      </c>
    </row>
    <row r="248" spans="1:5" ht="102">
      <c r="A248" s="36" t="s">
        <v>51</v>
      </c>
      <c r="E248" s="37" t="s">
        <v>1157</v>
      </c>
    </row>
    <row r="249" spans="1:5" ht="89.25">
      <c r="A249" t="s">
        <v>53</v>
      </c>
      <c r="E249" s="35" t="s">
        <v>193</v>
      </c>
    </row>
    <row r="250" spans="1:16" ht="12.75">
      <c r="A250" s="25" t="s">
        <v>45</v>
      </c>
      <c s="29" t="s">
        <v>583</v>
      </c>
      <c s="29" t="s">
        <v>203</v>
      </c>
      <c s="25" t="s">
        <v>47</v>
      </c>
      <c s="30" t="s">
        <v>204</v>
      </c>
      <c s="31" t="s">
        <v>152</v>
      </c>
      <c s="32">
        <v>0</v>
      </c>
      <c s="33">
        <v>0</v>
      </c>
      <c s="33">
        <f>ROUND(ROUND(H250,2)*ROUND(G250,3),2)</f>
      </c>
      <c r="O250">
        <f>(I250*21)/100</f>
      </c>
      <c t="s">
        <v>23</v>
      </c>
    </row>
    <row r="251" spans="1:5" ht="12.75">
      <c r="A251" s="34" t="s">
        <v>50</v>
      </c>
      <c r="E251" s="35" t="s">
        <v>47</v>
      </c>
    </row>
    <row r="252" spans="1:5" ht="51">
      <c r="A252" s="36" t="s">
        <v>51</v>
      </c>
      <c r="E252" s="37" t="s">
        <v>1158</v>
      </c>
    </row>
    <row r="253" spans="1:5" ht="165.75">
      <c r="A253" t="s">
        <v>53</v>
      </c>
      <c r="E253" s="35" t="s">
        <v>206</v>
      </c>
    </row>
    <row r="254" spans="1:16" ht="12.75">
      <c r="A254" s="25" t="s">
        <v>45</v>
      </c>
      <c s="29" t="s">
        <v>587</v>
      </c>
      <c s="29" t="s">
        <v>208</v>
      </c>
      <c s="25" t="s">
        <v>47</v>
      </c>
      <c s="30" t="s">
        <v>209</v>
      </c>
      <c s="31" t="s">
        <v>152</v>
      </c>
      <c s="32">
        <v>0</v>
      </c>
      <c s="33">
        <v>0</v>
      </c>
      <c s="33">
        <f>ROUND(ROUND(H254,2)*ROUND(G254,3),2)</f>
      </c>
      <c r="O254">
        <f>(I254*21)/100</f>
      </c>
      <c t="s">
        <v>23</v>
      </c>
    </row>
    <row r="255" spans="1:5" ht="12.75">
      <c r="A255" s="34" t="s">
        <v>50</v>
      </c>
      <c r="E255" s="35" t="s">
        <v>47</v>
      </c>
    </row>
    <row r="256" spans="1:5" ht="51">
      <c r="A256" s="36" t="s">
        <v>51</v>
      </c>
      <c r="E256" s="37" t="s">
        <v>1158</v>
      </c>
    </row>
    <row r="257" spans="1:5" ht="165.75">
      <c r="A257" t="s">
        <v>53</v>
      </c>
      <c r="E257" s="35" t="s">
        <v>206</v>
      </c>
    </row>
    <row r="258" spans="1:16" ht="12.75">
      <c r="A258" s="25" t="s">
        <v>45</v>
      </c>
      <c s="29" t="s">
        <v>590</v>
      </c>
      <c s="29" t="s">
        <v>212</v>
      </c>
      <c s="25" t="s">
        <v>47</v>
      </c>
      <c s="30" t="s">
        <v>213</v>
      </c>
      <c s="31" t="s">
        <v>152</v>
      </c>
      <c s="32">
        <v>395</v>
      </c>
      <c s="33">
        <v>0</v>
      </c>
      <c s="33">
        <f>ROUND(ROUND(H258,2)*ROUND(G258,3),2)</f>
      </c>
      <c r="O258">
        <f>(I258*21)/100</f>
      </c>
      <c t="s">
        <v>23</v>
      </c>
    </row>
    <row r="259" spans="1:5" ht="12.75">
      <c r="A259" s="34" t="s">
        <v>50</v>
      </c>
      <c r="E259" s="35" t="s">
        <v>47</v>
      </c>
    </row>
    <row r="260" spans="1:5" ht="12.75">
      <c r="A260" s="36" t="s">
        <v>51</v>
      </c>
      <c r="E260" s="37" t="s">
        <v>1159</v>
      </c>
    </row>
    <row r="261" spans="1:5" ht="165.75">
      <c r="A261" t="s">
        <v>53</v>
      </c>
      <c r="E261" s="35" t="s">
        <v>206</v>
      </c>
    </row>
    <row r="262" spans="1:16" ht="12.75">
      <c r="A262" s="25" t="s">
        <v>45</v>
      </c>
      <c s="29" t="s">
        <v>594</v>
      </c>
      <c s="29" t="s">
        <v>625</v>
      </c>
      <c s="25" t="s">
        <v>47</v>
      </c>
      <c s="30" t="s">
        <v>626</v>
      </c>
      <c s="31" t="s">
        <v>49</v>
      </c>
      <c s="32">
        <v>1.271</v>
      </c>
      <c s="33">
        <v>0</v>
      </c>
      <c s="33">
        <f>ROUND(ROUND(H262,2)*ROUND(G262,3),2)</f>
      </c>
      <c r="O262">
        <f>(I262*21)/100</f>
      </c>
      <c t="s">
        <v>23</v>
      </c>
    </row>
    <row r="263" spans="1:5" ht="12.75">
      <c r="A263" s="34" t="s">
        <v>50</v>
      </c>
      <c r="E263" s="35" t="s">
        <v>47</v>
      </c>
    </row>
    <row r="264" spans="1:5" ht="38.25">
      <c r="A264" s="36" t="s">
        <v>51</v>
      </c>
      <c r="E264" s="37" t="s">
        <v>1160</v>
      </c>
    </row>
    <row r="265" spans="1:5" ht="165.75">
      <c r="A265" t="s">
        <v>53</v>
      </c>
      <c r="E265" s="35" t="s">
        <v>206</v>
      </c>
    </row>
    <row r="266" spans="1:18" ht="12.75" customHeight="1">
      <c r="A266" s="6" t="s">
        <v>43</v>
      </c>
      <c s="6"/>
      <c s="39" t="s">
        <v>37</v>
      </c>
      <c s="6"/>
      <c s="27" t="s">
        <v>632</v>
      </c>
      <c s="6"/>
      <c s="6"/>
      <c s="6"/>
      <c s="40">
        <f>0+Q266</f>
      </c>
      <c r="O266">
        <f>0+R266</f>
      </c>
      <c r="Q266">
        <f>0+I267+I271+I275+I279+I283+I287+I291+I295+I299</f>
      </c>
      <c>
        <f>0+O267+O271+O275+O279+O283+O287+O291+O295+O299</f>
      </c>
    </row>
    <row r="267" spans="1:16" ht="25.5">
      <c r="A267" s="25" t="s">
        <v>45</v>
      </c>
      <c s="29" t="s">
        <v>599</v>
      </c>
      <c s="29" t="s">
        <v>634</v>
      </c>
      <c s="25" t="s">
        <v>47</v>
      </c>
      <c s="30" t="s">
        <v>635</v>
      </c>
      <c s="31" t="s">
        <v>152</v>
      </c>
      <c s="32">
        <v>86.475</v>
      </c>
      <c s="33">
        <v>0</v>
      </c>
      <c s="33">
        <f>ROUND(ROUND(H267,2)*ROUND(G267,3),2)</f>
      </c>
      <c r="O267">
        <f>(I267*21)/100</f>
      </c>
      <c t="s">
        <v>23</v>
      </c>
    </row>
    <row r="268" spans="1:5" ht="12.75">
      <c r="A268" s="34" t="s">
        <v>50</v>
      </c>
      <c r="E268" s="35" t="s">
        <v>47</v>
      </c>
    </row>
    <row r="269" spans="1:5" ht="114.75">
      <c r="A269" s="36" t="s">
        <v>51</v>
      </c>
      <c r="E269" s="37" t="s">
        <v>1161</v>
      </c>
    </row>
    <row r="270" spans="1:5" ht="102">
      <c r="A270" t="s">
        <v>53</v>
      </c>
      <c r="E270" s="35" t="s">
        <v>637</v>
      </c>
    </row>
    <row r="271" spans="1:16" ht="25.5">
      <c r="A271" s="25" t="s">
        <v>45</v>
      </c>
      <c s="29" t="s">
        <v>601</v>
      </c>
      <c s="29" t="s">
        <v>639</v>
      </c>
      <c s="25" t="s">
        <v>47</v>
      </c>
      <c s="30" t="s">
        <v>640</v>
      </c>
      <c s="31" t="s">
        <v>152</v>
      </c>
      <c s="32">
        <v>17.295</v>
      </c>
      <c s="33">
        <v>0</v>
      </c>
      <c s="33">
        <f>ROUND(ROUND(H271,2)*ROUND(G271,3),2)</f>
      </c>
      <c r="O271">
        <f>(I271*21)/100</f>
      </c>
      <c t="s">
        <v>23</v>
      </c>
    </row>
    <row r="272" spans="1:5" ht="12.75">
      <c r="A272" s="34" t="s">
        <v>50</v>
      </c>
      <c r="E272" s="35" t="s">
        <v>47</v>
      </c>
    </row>
    <row r="273" spans="1:5" ht="114.75">
      <c r="A273" s="36" t="s">
        <v>51</v>
      </c>
      <c r="E273" s="37" t="s">
        <v>1162</v>
      </c>
    </row>
    <row r="274" spans="1:5" ht="102">
      <c r="A274" t="s">
        <v>53</v>
      </c>
      <c r="E274" s="35" t="s">
        <v>637</v>
      </c>
    </row>
    <row r="275" spans="1:16" ht="25.5">
      <c r="A275" s="25" t="s">
        <v>45</v>
      </c>
      <c s="29" t="s">
        <v>603</v>
      </c>
      <c s="29" t="s">
        <v>643</v>
      </c>
      <c s="25" t="s">
        <v>47</v>
      </c>
      <c s="30" t="s">
        <v>644</v>
      </c>
      <c s="31" t="s">
        <v>152</v>
      </c>
      <c s="32">
        <v>11.53</v>
      </c>
      <c s="33">
        <v>0</v>
      </c>
      <c s="33">
        <f>ROUND(ROUND(H275,2)*ROUND(G275,3),2)</f>
      </c>
      <c r="O275">
        <f>(I275*21)/100</f>
      </c>
      <c t="s">
        <v>23</v>
      </c>
    </row>
    <row r="276" spans="1:5" ht="12.75">
      <c r="A276" s="34" t="s">
        <v>50</v>
      </c>
      <c r="E276" s="35" t="s">
        <v>47</v>
      </c>
    </row>
    <row r="277" spans="1:5" ht="114.75">
      <c r="A277" s="36" t="s">
        <v>51</v>
      </c>
      <c r="E277" s="37" t="s">
        <v>1163</v>
      </c>
    </row>
    <row r="278" spans="1:5" ht="102">
      <c r="A278" t="s">
        <v>53</v>
      </c>
      <c r="E278" s="35" t="s">
        <v>637</v>
      </c>
    </row>
    <row r="279" spans="1:16" ht="12.75">
      <c r="A279" s="25" t="s">
        <v>45</v>
      </c>
      <c s="29" t="s">
        <v>608</v>
      </c>
      <c s="29" t="s">
        <v>647</v>
      </c>
      <c s="25" t="s">
        <v>47</v>
      </c>
      <c s="30" t="s">
        <v>648</v>
      </c>
      <c s="31" t="s">
        <v>152</v>
      </c>
      <c s="32">
        <v>43</v>
      </c>
      <c s="33">
        <v>0</v>
      </c>
      <c s="33">
        <f>ROUND(ROUND(H279,2)*ROUND(G279,3),2)</f>
      </c>
      <c r="O279">
        <f>(I279*21)/100</f>
      </c>
      <c t="s">
        <v>23</v>
      </c>
    </row>
    <row r="280" spans="1:5" ht="12.75">
      <c r="A280" s="34" t="s">
        <v>50</v>
      </c>
      <c r="E280" s="35" t="s">
        <v>47</v>
      </c>
    </row>
    <row r="281" spans="1:5" ht="12.75">
      <c r="A281" s="36" t="s">
        <v>51</v>
      </c>
      <c r="E281" s="37" t="s">
        <v>1164</v>
      </c>
    </row>
    <row r="282" spans="1:5" ht="102">
      <c r="A282" t="s">
        <v>53</v>
      </c>
      <c r="E282" s="35" t="s">
        <v>637</v>
      </c>
    </row>
    <row r="283" spans="1:16" ht="12.75">
      <c r="A283" s="25" t="s">
        <v>45</v>
      </c>
      <c s="29" t="s">
        <v>610</v>
      </c>
      <c s="29" t="s">
        <v>651</v>
      </c>
      <c s="25" t="s">
        <v>47</v>
      </c>
      <c s="30" t="s">
        <v>652</v>
      </c>
      <c s="31" t="s">
        <v>152</v>
      </c>
      <c s="32">
        <v>115.3</v>
      </c>
      <c s="33">
        <v>0</v>
      </c>
      <c s="33">
        <f>ROUND(ROUND(H283,2)*ROUND(G283,3),2)</f>
      </c>
      <c r="O283">
        <f>(I283*21)/100</f>
      </c>
      <c t="s">
        <v>23</v>
      </c>
    </row>
    <row r="284" spans="1:5" ht="12.75">
      <c r="A284" s="34" t="s">
        <v>50</v>
      </c>
      <c r="E284" s="35" t="s">
        <v>47</v>
      </c>
    </row>
    <row r="285" spans="1:5" ht="102">
      <c r="A285" s="36" t="s">
        <v>51</v>
      </c>
      <c r="E285" s="37" t="s">
        <v>1165</v>
      </c>
    </row>
    <row r="286" spans="1:5" ht="102">
      <c r="A286" t="s">
        <v>53</v>
      </c>
      <c r="E286" s="35" t="s">
        <v>637</v>
      </c>
    </row>
    <row r="287" spans="1:16" ht="12.75">
      <c r="A287" s="25" t="s">
        <v>45</v>
      </c>
      <c s="29" t="s">
        <v>612</v>
      </c>
      <c s="29" t="s">
        <v>655</v>
      </c>
      <c s="25" t="s">
        <v>47</v>
      </c>
      <c s="30" t="s">
        <v>656</v>
      </c>
      <c s="31" t="s">
        <v>152</v>
      </c>
      <c s="32">
        <v>11.53</v>
      </c>
      <c s="33">
        <v>0</v>
      </c>
      <c s="33">
        <f>ROUND(ROUND(H287,2)*ROUND(G287,3),2)</f>
      </c>
      <c r="O287">
        <f>(I287*21)/100</f>
      </c>
      <c t="s">
        <v>23</v>
      </c>
    </row>
    <row r="288" spans="1:5" ht="12.75">
      <c r="A288" s="34" t="s">
        <v>50</v>
      </c>
      <c r="E288" s="35" t="s">
        <v>47</v>
      </c>
    </row>
    <row r="289" spans="1:5" ht="102">
      <c r="A289" s="36" t="s">
        <v>51</v>
      </c>
      <c r="E289" s="37" t="s">
        <v>1166</v>
      </c>
    </row>
    <row r="290" spans="1:5" ht="89.25">
      <c r="A290" t="s">
        <v>53</v>
      </c>
      <c r="E290" s="35" t="s">
        <v>658</v>
      </c>
    </row>
    <row r="291" spans="1:16" ht="12.75">
      <c r="A291" s="25" t="s">
        <v>45</v>
      </c>
      <c s="29" t="s">
        <v>614</v>
      </c>
      <c s="29" t="s">
        <v>660</v>
      </c>
      <c s="25" t="s">
        <v>47</v>
      </c>
      <c s="30" t="s">
        <v>661</v>
      </c>
      <c s="31" t="s">
        <v>152</v>
      </c>
      <c s="32">
        <v>11.53</v>
      </c>
      <c s="33">
        <v>0</v>
      </c>
      <c s="33">
        <f>ROUND(ROUND(H291,2)*ROUND(G291,3),2)</f>
      </c>
      <c r="O291">
        <f>(I291*21)/100</f>
      </c>
      <c t="s">
        <v>23</v>
      </c>
    </row>
    <row r="292" spans="1:5" ht="12.75">
      <c r="A292" s="34" t="s">
        <v>50</v>
      </c>
      <c r="E292" s="35" t="s">
        <v>47</v>
      </c>
    </row>
    <row r="293" spans="1:5" ht="102">
      <c r="A293" s="36" t="s">
        <v>51</v>
      </c>
      <c r="E293" s="37" t="s">
        <v>1167</v>
      </c>
    </row>
    <row r="294" spans="1:5" ht="89.25">
      <c r="A294" t="s">
        <v>53</v>
      </c>
      <c r="E294" s="35" t="s">
        <v>658</v>
      </c>
    </row>
    <row r="295" spans="1:16" ht="12.75">
      <c r="A295" s="25" t="s">
        <v>45</v>
      </c>
      <c s="29" t="s">
        <v>616</v>
      </c>
      <c s="29" t="s">
        <v>664</v>
      </c>
      <c s="25" t="s">
        <v>47</v>
      </c>
      <c s="30" t="s">
        <v>665</v>
      </c>
      <c s="31" t="s">
        <v>110</v>
      </c>
      <c s="32">
        <v>30.225</v>
      </c>
      <c s="33">
        <v>0</v>
      </c>
      <c s="33">
        <f>ROUND(ROUND(H295,2)*ROUND(G295,3),2)</f>
      </c>
      <c r="O295">
        <f>(I295*21)/100</f>
      </c>
      <c t="s">
        <v>23</v>
      </c>
    </row>
    <row r="296" spans="1:5" ht="12.75">
      <c r="A296" s="34" t="s">
        <v>50</v>
      </c>
      <c r="E296" s="35" t="s">
        <v>47</v>
      </c>
    </row>
    <row r="297" spans="1:5" ht="12.75">
      <c r="A297" s="36" t="s">
        <v>51</v>
      </c>
      <c r="E297" s="37" t="s">
        <v>1168</v>
      </c>
    </row>
    <row r="298" spans="1:5" ht="102">
      <c r="A298" t="s">
        <v>53</v>
      </c>
      <c r="E298" s="35" t="s">
        <v>667</v>
      </c>
    </row>
    <row r="299" spans="1:16" ht="12.75">
      <c r="A299" s="25" t="s">
        <v>45</v>
      </c>
      <c s="29" t="s">
        <v>620</v>
      </c>
      <c s="29" t="s">
        <v>674</v>
      </c>
      <c s="25" t="s">
        <v>47</v>
      </c>
      <c s="30" t="s">
        <v>675</v>
      </c>
      <c s="31" t="s">
        <v>152</v>
      </c>
      <c s="32">
        <v>61</v>
      </c>
      <c s="33">
        <v>0</v>
      </c>
      <c s="33">
        <f>ROUND(ROUND(H299,2)*ROUND(G299,3),2)</f>
      </c>
      <c r="O299">
        <f>(I299*21)/100</f>
      </c>
      <c t="s">
        <v>23</v>
      </c>
    </row>
    <row r="300" spans="1:5" ht="12.75">
      <c r="A300" s="34" t="s">
        <v>50</v>
      </c>
      <c r="E300" s="35" t="s">
        <v>47</v>
      </c>
    </row>
    <row r="301" spans="1:5" ht="38.25">
      <c r="A301" s="36" t="s">
        <v>51</v>
      </c>
      <c r="E301" s="37" t="s">
        <v>1169</v>
      </c>
    </row>
    <row r="302" spans="1:5" ht="114.75">
      <c r="A302" t="s">
        <v>53</v>
      </c>
      <c r="E302" s="35" t="s">
        <v>677</v>
      </c>
    </row>
    <row r="303" spans="1:18" ht="12.75" customHeight="1">
      <c r="A303" s="6" t="s">
        <v>43</v>
      </c>
      <c s="6"/>
      <c s="39" t="s">
        <v>73</v>
      </c>
      <c s="6"/>
      <c s="27" t="s">
        <v>678</v>
      </c>
      <c s="6"/>
      <c s="6"/>
      <c s="6"/>
      <c s="40">
        <f>0+Q303</f>
      </c>
      <c r="O303">
        <f>0+R303</f>
      </c>
      <c r="Q303">
        <f>0+I304+I308+I312+I316+I320+I324+I328</f>
      </c>
      <c>
        <f>0+O304+O308+O312+O316+O320+O324+O328</f>
      </c>
    </row>
    <row r="304" spans="1:16" ht="25.5">
      <c r="A304" s="25" t="s">
        <v>45</v>
      </c>
      <c s="29" t="s">
        <v>622</v>
      </c>
      <c s="29" t="s">
        <v>680</v>
      </c>
      <c s="25" t="s">
        <v>47</v>
      </c>
      <c s="30" t="s">
        <v>681</v>
      </c>
      <c s="31" t="s">
        <v>152</v>
      </c>
      <c s="32">
        <v>55.83</v>
      </c>
      <c s="33">
        <v>0</v>
      </c>
      <c s="33">
        <f>ROUND(ROUND(H304,2)*ROUND(G304,3),2)</f>
      </c>
      <c r="O304">
        <f>(I304*21)/100</f>
      </c>
      <c t="s">
        <v>23</v>
      </c>
    </row>
    <row r="305" spans="1:5" ht="12.75">
      <c r="A305" s="34" t="s">
        <v>50</v>
      </c>
      <c r="E305" s="35" t="s">
        <v>47</v>
      </c>
    </row>
    <row r="306" spans="1:5" ht="76.5">
      <c r="A306" s="36" t="s">
        <v>51</v>
      </c>
      <c r="E306" s="37" t="s">
        <v>1170</v>
      </c>
    </row>
    <row r="307" spans="1:5" ht="204">
      <c r="A307" t="s">
        <v>53</v>
      </c>
      <c r="E307" s="35" t="s">
        <v>683</v>
      </c>
    </row>
    <row r="308" spans="1:16" ht="25.5">
      <c r="A308" s="25" t="s">
        <v>45</v>
      </c>
      <c s="29" t="s">
        <v>624</v>
      </c>
      <c s="29" t="s">
        <v>685</v>
      </c>
      <c s="25" t="s">
        <v>47</v>
      </c>
      <c s="30" t="s">
        <v>686</v>
      </c>
      <c s="31" t="s">
        <v>152</v>
      </c>
      <c s="32">
        <v>55.6</v>
      </c>
      <c s="33">
        <v>0</v>
      </c>
      <c s="33">
        <f>ROUND(ROUND(H308,2)*ROUND(G308,3),2)</f>
      </c>
      <c r="O308">
        <f>(I308*21)/100</f>
      </c>
      <c t="s">
        <v>23</v>
      </c>
    </row>
    <row r="309" spans="1:5" ht="12.75">
      <c r="A309" s="34" t="s">
        <v>50</v>
      </c>
      <c r="E309" s="35" t="s">
        <v>47</v>
      </c>
    </row>
    <row r="310" spans="1:5" ht="12.75">
      <c r="A310" s="36" t="s">
        <v>51</v>
      </c>
      <c r="E310" s="37" t="s">
        <v>1171</v>
      </c>
    </row>
    <row r="311" spans="1:5" ht="216.75">
      <c r="A311" t="s">
        <v>53</v>
      </c>
      <c r="E311" s="35" t="s">
        <v>688</v>
      </c>
    </row>
    <row r="312" spans="1:16" ht="12.75">
      <c r="A312" s="25" t="s">
        <v>45</v>
      </c>
      <c s="29" t="s">
        <v>628</v>
      </c>
      <c s="29" t="s">
        <v>690</v>
      </c>
      <c s="25" t="s">
        <v>47</v>
      </c>
      <c s="30" t="s">
        <v>691</v>
      </c>
      <c s="31" t="s">
        <v>152</v>
      </c>
      <c s="32">
        <v>20.1</v>
      </c>
      <c s="33">
        <v>0</v>
      </c>
      <c s="33">
        <f>ROUND(ROUND(H312,2)*ROUND(G312,3),2)</f>
      </c>
      <c r="O312">
        <f>(I312*21)/100</f>
      </c>
      <c t="s">
        <v>23</v>
      </c>
    </row>
    <row r="313" spans="1:5" ht="12.75">
      <c r="A313" s="34" t="s">
        <v>50</v>
      </c>
      <c r="E313" s="35" t="s">
        <v>47</v>
      </c>
    </row>
    <row r="314" spans="1:5" ht="25.5">
      <c r="A314" s="36" t="s">
        <v>51</v>
      </c>
      <c r="E314" s="37" t="s">
        <v>1172</v>
      </c>
    </row>
    <row r="315" spans="1:5" ht="63.75">
      <c r="A315" t="s">
        <v>53</v>
      </c>
      <c r="E315" s="35" t="s">
        <v>693</v>
      </c>
    </row>
    <row r="316" spans="1:16" ht="12.75">
      <c r="A316" s="25" t="s">
        <v>45</v>
      </c>
      <c s="29" t="s">
        <v>630</v>
      </c>
      <c s="29" t="s">
        <v>695</v>
      </c>
      <c s="25" t="s">
        <v>47</v>
      </c>
      <c s="30" t="s">
        <v>696</v>
      </c>
      <c s="31" t="s">
        <v>152</v>
      </c>
      <c s="32">
        <v>77.83</v>
      </c>
      <c s="33">
        <v>0</v>
      </c>
      <c s="33">
        <f>ROUND(ROUND(H316,2)*ROUND(G316,3),2)</f>
      </c>
      <c r="O316">
        <f>(I316*21)/100</f>
      </c>
      <c t="s">
        <v>23</v>
      </c>
    </row>
    <row r="317" spans="1:5" ht="12.75">
      <c r="A317" s="34" t="s">
        <v>50</v>
      </c>
      <c r="E317" s="35" t="s">
        <v>47</v>
      </c>
    </row>
    <row r="318" spans="1:5" ht="89.25">
      <c r="A318" s="36" t="s">
        <v>51</v>
      </c>
      <c r="E318" s="37" t="s">
        <v>1173</v>
      </c>
    </row>
    <row r="319" spans="1:5" ht="63.75">
      <c r="A319" t="s">
        <v>53</v>
      </c>
      <c r="E319" s="35" t="s">
        <v>693</v>
      </c>
    </row>
    <row r="320" spans="1:16" ht="12.75">
      <c r="A320" s="25" t="s">
        <v>45</v>
      </c>
      <c s="29" t="s">
        <v>633</v>
      </c>
      <c s="29" t="s">
        <v>699</v>
      </c>
      <c s="25" t="s">
        <v>47</v>
      </c>
      <c s="30" t="s">
        <v>700</v>
      </c>
      <c s="31" t="s">
        <v>152</v>
      </c>
      <c s="32">
        <v>22.32</v>
      </c>
      <c s="33">
        <v>0</v>
      </c>
      <c s="33">
        <f>ROUND(ROUND(H320,2)*ROUND(G320,3),2)</f>
      </c>
      <c r="O320">
        <f>(I320*21)/100</f>
      </c>
      <c t="s">
        <v>23</v>
      </c>
    </row>
    <row r="321" spans="1:5" ht="12.75">
      <c r="A321" s="34" t="s">
        <v>50</v>
      </c>
      <c r="E321" s="35" t="s">
        <v>47</v>
      </c>
    </row>
    <row r="322" spans="1:5" ht="25.5">
      <c r="A322" s="36" t="s">
        <v>51</v>
      </c>
      <c r="E322" s="37" t="s">
        <v>1174</v>
      </c>
    </row>
    <row r="323" spans="1:5" ht="102">
      <c r="A323" t="s">
        <v>53</v>
      </c>
      <c r="E323" s="35" t="s">
        <v>702</v>
      </c>
    </row>
    <row r="324" spans="1:16" ht="12.75">
      <c r="A324" s="25" t="s">
        <v>45</v>
      </c>
      <c s="29" t="s">
        <v>638</v>
      </c>
      <c s="29" t="s">
        <v>704</v>
      </c>
      <c s="25" t="s">
        <v>47</v>
      </c>
      <c s="30" t="s">
        <v>705</v>
      </c>
      <c s="31" t="s">
        <v>152</v>
      </c>
      <c s="32">
        <v>11.353</v>
      </c>
      <c s="33">
        <v>0</v>
      </c>
      <c s="33">
        <f>ROUND(ROUND(H324,2)*ROUND(G324,3),2)</f>
      </c>
      <c r="O324">
        <f>(I324*21)/100</f>
      </c>
      <c t="s">
        <v>23</v>
      </c>
    </row>
    <row r="325" spans="1:5" ht="12.75">
      <c r="A325" s="34" t="s">
        <v>50</v>
      </c>
      <c r="E325" s="35" t="s">
        <v>47</v>
      </c>
    </row>
    <row r="326" spans="1:5" ht="12.75">
      <c r="A326" s="36" t="s">
        <v>51</v>
      </c>
      <c r="E326" s="37" t="s">
        <v>1175</v>
      </c>
    </row>
    <row r="327" spans="1:5" ht="102">
      <c r="A327" t="s">
        <v>53</v>
      </c>
      <c r="E327" s="35" t="s">
        <v>702</v>
      </c>
    </row>
    <row r="328" spans="1:16" ht="12.75">
      <c r="A328" s="25" t="s">
        <v>45</v>
      </c>
      <c s="29" t="s">
        <v>642</v>
      </c>
      <c s="29" t="s">
        <v>708</v>
      </c>
      <c s="25" t="s">
        <v>47</v>
      </c>
      <c s="30" t="s">
        <v>709</v>
      </c>
      <c s="31" t="s">
        <v>152</v>
      </c>
      <c s="32">
        <v>7.722</v>
      </c>
      <c s="33">
        <v>0</v>
      </c>
      <c s="33">
        <f>ROUND(ROUND(H328,2)*ROUND(G328,3),2)</f>
      </c>
      <c r="O328">
        <f>(I328*21)/100</f>
      </c>
      <c t="s">
        <v>23</v>
      </c>
    </row>
    <row r="329" spans="1:5" ht="12.75">
      <c r="A329" s="34" t="s">
        <v>50</v>
      </c>
      <c r="E329" s="35" t="s">
        <v>47</v>
      </c>
    </row>
    <row r="330" spans="1:5" ht="25.5">
      <c r="A330" s="36" t="s">
        <v>51</v>
      </c>
      <c r="E330" s="37" t="s">
        <v>1176</v>
      </c>
    </row>
    <row r="331" spans="1:5" ht="102">
      <c r="A331" t="s">
        <v>53</v>
      </c>
      <c r="E331" s="35" t="s">
        <v>702</v>
      </c>
    </row>
    <row r="332" spans="1:18" ht="12.75" customHeight="1">
      <c r="A332" s="6" t="s">
        <v>43</v>
      </c>
      <c s="6"/>
      <c s="39" t="s">
        <v>78</v>
      </c>
      <c s="6"/>
      <c s="27" t="s">
        <v>239</v>
      </c>
      <c s="6"/>
      <c s="6"/>
      <c s="6"/>
      <c s="40">
        <f>0+Q332</f>
      </c>
      <c r="O332">
        <f>0+R332</f>
      </c>
      <c r="Q332">
        <f>0+I333+I337</f>
      </c>
      <c>
        <f>0+O333+O337</f>
      </c>
    </row>
    <row r="333" spans="1:16" ht="12.75">
      <c r="A333" s="25" t="s">
        <v>45</v>
      </c>
      <c s="29" t="s">
        <v>646</v>
      </c>
      <c s="29" t="s">
        <v>717</v>
      </c>
      <c s="25" t="s">
        <v>47</v>
      </c>
      <c s="30" t="s">
        <v>718</v>
      </c>
      <c s="31" t="s">
        <v>110</v>
      </c>
      <c s="32">
        <v>17.4</v>
      </c>
      <c s="33">
        <v>0</v>
      </c>
      <c s="33">
        <f>ROUND(ROUND(H333,2)*ROUND(G333,3),2)</f>
      </c>
      <c r="O333">
        <f>(I333*21)/100</f>
      </c>
      <c t="s">
        <v>23</v>
      </c>
    </row>
    <row r="334" spans="1:5" ht="12.75">
      <c r="A334" s="34" t="s">
        <v>50</v>
      </c>
      <c r="E334" s="35" t="s">
        <v>47</v>
      </c>
    </row>
    <row r="335" spans="1:5" ht="12.75">
      <c r="A335" s="36" t="s">
        <v>51</v>
      </c>
      <c r="E335" s="37" t="s">
        <v>1177</v>
      </c>
    </row>
    <row r="336" spans="1:5" ht="255">
      <c r="A336" t="s">
        <v>53</v>
      </c>
      <c r="E336" s="35" t="s">
        <v>720</v>
      </c>
    </row>
    <row r="337" spans="1:16" ht="12.75">
      <c r="A337" s="25" t="s">
        <v>45</v>
      </c>
      <c s="29" t="s">
        <v>650</v>
      </c>
      <c s="29" t="s">
        <v>1076</v>
      </c>
      <c s="25" t="s">
        <v>47</v>
      </c>
      <c s="30" t="s">
        <v>1077</v>
      </c>
      <c s="31" t="s">
        <v>110</v>
      </c>
      <c s="32">
        <v>35.8</v>
      </c>
      <c s="33">
        <v>0</v>
      </c>
      <c s="33">
        <f>ROUND(ROUND(H337,2)*ROUND(G337,3),2)</f>
      </c>
      <c r="O337">
        <f>(I337*21)/100</f>
      </c>
      <c t="s">
        <v>23</v>
      </c>
    </row>
    <row r="338" spans="1:5" ht="12.75">
      <c r="A338" s="34" t="s">
        <v>50</v>
      </c>
      <c r="E338" s="35" t="s">
        <v>47</v>
      </c>
    </row>
    <row r="339" spans="1:5" ht="12.75">
      <c r="A339" s="36" t="s">
        <v>51</v>
      </c>
      <c r="E339" s="37" t="s">
        <v>1178</v>
      </c>
    </row>
    <row r="340" spans="1:5" ht="255">
      <c r="A340" t="s">
        <v>53</v>
      </c>
      <c r="E340" s="35" t="s">
        <v>725</v>
      </c>
    </row>
    <row r="341" spans="1:18" ht="12.75" customHeight="1">
      <c r="A341" s="6" t="s">
        <v>43</v>
      </c>
      <c s="6"/>
      <c s="39" t="s">
        <v>40</v>
      </c>
      <c s="6"/>
      <c s="27" t="s">
        <v>246</v>
      </c>
      <c s="6"/>
      <c s="6"/>
      <c s="6"/>
      <c s="40">
        <f>0+Q341</f>
      </c>
      <c r="O341">
        <f>0+R341</f>
      </c>
      <c r="Q341">
        <f>0+I342+I346+I350+I354+I358+I362+I366+I370+I374+I378+I382+I386+I390+I394+I398+I402</f>
      </c>
      <c>
        <f>0+O342+O346+O350+O354+O358+O362+O366+O370+O374+O378+O382+O386+O390+O394+O398+O402</f>
      </c>
    </row>
    <row r="342" spans="1:16" ht="12.75">
      <c r="A342" s="25" t="s">
        <v>45</v>
      </c>
      <c s="29" t="s">
        <v>654</v>
      </c>
      <c s="29" t="s">
        <v>416</v>
      </c>
      <c s="25" t="s">
        <v>47</v>
      </c>
      <c s="30" t="s">
        <v>417</v>
      </c>
      <c s="31" t="s">
        <v>110</v>
      </c>
      <c s="32">
        <v>27.75</v>
      </c>
      <c s="33">
        <v>0</v>
      </c>
      <c s="33">
        <f>ROUND(ROUND(H342,2)*ROUND(G342,3),2)</f>
      </c>
      <c r="O342">
        <f>(I342*21)/100</f>
      </c>
      <c t="s">
        <v>23</v>
      </c>
    </row>
    <row r="343" spans="1:5" ht="12.75">
      <c r="A343" s="34" t="s">
        <v>50</v>
      </c>
      <c r="E343" s="35" t="s">
        <v>47</v>
      </c>
    </row>
    <row r="344" spans="1:5" ht="38.25">
      <c r="A344" s="36" t="s">
        <v>51</v>
      </c>
      <c r="E344" s="37" t="s">
        <v>1179</v>
      </c>
    </row>
    <row r="345" spans="1:5" ht="63.75">
      <c r="A345" t="s">
        <v>53</v>
      </c>
      <c r="E345" s="35" t="s">
        <v>418</v>
      </c>
    </row>
    <row r="346" spans="1:16" ht="12.75">
      <c r="A346" s="25" t="s">
        <v>45</v>
      </c>
      <c s="29" t="s">
        <v>659</v>
      </c>
      <c s="29" t="s">
        <v>741</v>
      </c>
      <c s="25" t="s">
        <v>47</v>
      </c>
      <c s="30" t="s">
        <v>742</v>
      </c>
      <c s="31" t="s">
        <v>110</v>
      </c>
      <c s="32">
        <v>27.75</v>
      </c>
      <c s="33">
        <v>0</v>
      </c>
      <c s="33">
        <f>ROUND(ROUND(H346,2)*ROUND(G346,3),2)</f>
      </c>
      <c r="O346">
        <f>(I346*21)/100</f>
      </c>
      <c t="s">
        <v>23</v>
      </c>
    </row>
    <row r="347" spans="1:5" ht="12.75">
      <c r="A347" s="34" t="s">
        <v>50</v>
      </c>
      <c r="E347" s="35" t="s">
        <v>47</v>
      </c>
    </row>
    <row r="348" spans="1:5" ht="63.75">
      <c r="A348" s="36" t="s">
        <v>51</v>
      </c>
      <c r="E348" s="37" t="s">
        <v>1180</v>
      </c>
    </row>
    <row r="349" spans="1:5" ht="89.25">
      <c r="A349" t="s">
        <v>53</v>
      </c>
      <c r="E349" s="35" t="s">
        <v>744</v>
      </c>
    </row>
    <row r="350" spans="1:16" ht="12.75">
      <c r="A350" s="25" t="s">
        <v>45</v>
      </c>
      <c s="29" t="s">
        <v>663</v>
      </c>
      <c s="29" t="s">
        <v>746</v>
      </c>
      <c s="25" t="s">
        <v>47</v>
      </c>
      <c s="30" t="s">
        <v>747</v>
      </c>
      <c s="31" t="s">
        <v>243</v>
      </c>
      <c s="32">
        <v>2</v>
      </c>
      <c s="33">
        <v>0</v>
      </c>
      <c s="33">
        <f>ROUND(ROUND(H350,2)*ROUND(G350,3),2)</f>
      </c>
      <c r="O350">
        <f>(I350*21)/100</f>
      </c>
      <c t="s">
        <v>23</v>
      </c>
    </row>
    <row r="351" spans="1:5" ht="12.75">
      <c r="A351" s="34" t="s">
        <v>50</v>
      </c>
      <c r="E351" s="35" t="s">
        <v>47</v>
      </c>
    </row>
    <row r="352" spans="1:5" ht="51">
      <c r="A352" s="36" t="s">
        <v>51</v>
      </c>
      <c r="E352" s="37" t="s">
        <v>1181</v>
      </c>
    </row>
    <row r="353" spans="1:5" ht="63.75">
      <c r="A353" t="s">
        <v>53</v>
      </c>
      <c r="E353" s="35" t="s">
        <v>749</v>
      </c>
    </row>
    <row r="354" spans="1:16" ht="25.5">
      <c r="A354" s="25" t="s">
        <v>45</v>
      </c>
      <c s="29" t="s">
        <v>668</v>
      </c>
      <c s="29" t="s">
        <v>263</v>
      </c>
      <c s="25" t="s">
        <v>47</v>
      </c>
      <c s="30" t="s">
        <v>264</v>
      </c>
      <c s="31" t="s">
        <v>243</v>
      </c>
      <c s="32">
        <v>2</v>
      </c>
      <c s="33">
        <v>0</v>
      </c>
      <c s="33">
        <f>ROUND(ROUND(H354,2)*ROUND(G354,3),2)</f>
      </c>
      <c r="O354">
        <f>(I354*21)/100</f>
      </c>
      <c t="s">
        <v>23</v>
      </c>
    </row>
    <row r="355" spans="1:5" ht="12.75">
      <c r="A355" s="34" t="s">
        <v>50</v>
      </c>
      <c r="E355" s="35" t="s">
        <v>47</v>
      </c>
    </row>
    <row r="356" spans="1:5" ht="38.25">
      <c r="A356" s="36" t="s">
        <v>51</v>
      </c>
      <c r="E356" s="37" t="s">
        <v>1182</v>
      </c>
    </row>
    <row r="357" spans="1:5" ht="51">
      <c r="A357" t="s">
        <v>53</v>
      </c>
      <c r="E357" s="35" t="s">
        <v>266</v>
      </c>
    </row>
    <row r="358" spans="1:16" ht="25.5">
      <c r="A358" s="25" t="s">
        <v>45</v>
      </c>
      <c s="29" t="s">
        <v>673</v>
      </c>
      <c s="29" t="s">
        <v>268</v>
      </c>
      <c s="25" t="s">
        <v>47</v>
      </c>
      <c s="30" t="s">
        <v>269</v>
      </c>
      <c s="31" t="s">
        <v>243</v>
      </c>
      <c s="32">
        <v>4</v>
      </c>
      <c s="33">
        <v>0</v>
      </c>
      <c s="33">
        <f>ROUND(ROUND(H358,2)*ROUND(G358,3),2)</f>
      </c>
      <c r="O358">
        <f>(I358*21)/100</f>
      </c>
      <c t="s">
        <v>23</v>
      </c>
    </row>
    <row r="359" spans="1:5" ht="12.75">
      <c r="A359" s="34" t="s">
        <v>50</v>
      </c>
      <c r="E359" s="35" t="s">
        <v>47</v>
      </c>
    </row>
    <row r="360" spans="1:5" ht="76.5">
      <c r="A360" s="36" t="s">
        <v>51</v>
      </c>
      <c r="E360" s="37" t="s">
        <v>1183</v>
      </c>
    </row>
    <row r="361" spans="1:5" ht="51">
      <c r="A361" t="s">
        <v>53</v>
      </c>
      <c r="E361" s="35" t="s">
        <v>271</v>
      </c>
    </row>
    <row r="362" spans="1:16" ht="25.5">
      <c r="A362" s="25" t="s">
        <v>45</v>
      </c>
      <c s="29" t="s">
        <v>679</v>
      </c>
      <c s="29" t="s">
        <v>755</v>
      </c>
      <c s="25" t="s">
        <v>47</v>
      </c>
      <c s="30" t="s">
        <v>756</v>
      </c>
      <c s="31" t="s">
        <v>243</v>
      </c>
      <c s="32">
        <v>3</v>
      </c>
      <c s="33">
        <v>0</v>
      </c>
      <c s="33">
        <f>ROUND(ROUND(H362,2)*ROUND(G362,3),2)</f>
      </c>
      <c r="O362">
        <f>(I362*21)/100</f>
      </c>
      <c t="s">
        <v>23</v>
      </c>
    </row>
    <row r="363" spans="1:5" ht="12.75">
      <c r="A363" s="34" t="s">
        <v>50</v>
      </c>
      <c r="E363" s="35" t="s">
        <v>47</v>
      </c>
    </row>
    <row r="364" spans="1:5" ht="25.5">
      <c r="A364" s="36" t="s">
        <v>51</v>
      </c>
      <c r="E364" s="37" t="s">
        <v>1184</v>
      </c>
    </row>
    <row r="365" spans="1:5" ht="76.5">
      <c r="A365" t="s">
        <v>53</v>
      </c>
      <c r="E365" s="35" t="s">
        <v>758</v>
      </c>
    </row>
    <row r="366" spans="1:16" ht="12.75">
      <c r="A366" s="25" t="s">
        <v>45</v>
      </c>
      <c s="29" t="s">
        <v>684</v>
      </c>
      <c s="29" t="s">
        <v>956</v>
      </c>
      <c s="25" t="s">
        <v>47</v>
      </c>
      <c s="30" t="s">
        <v>957</v>
      </c>
      <c s="31" t="s">
        <v>110</v>
      </c>
      <c s="32">
        <v>36.2</v>
      </c>
      <c s="33">
        <v>0</v>
      </c>
      <c s="33">
        <f>ROUND(ROUND(H366,2)*ROUND(G366,3),2)</f>
      </c>
      <c r="O366">
        <f>(I366*21)/100</f>
      </c>
      <c t="s">
        <v>23</v>
      </c>
    </row>
    <row r="367" spans="1:5" ht="12.75">
      <c r="A367" s="34" t="s">
        <v>50</v>
      </c>
      <c r="E367" s="35" t="s">
        <v>47</v>
      </c>
    </row>
    <row r="368" spans="1:5" ht="63.75">
      <c r="A368" s="36" t="s">
        <v>51</v>
      </c>
      <c r="E368" s="37" t="s">
        <v>1185</v>
      </c>
    </row>
    <row r="369" spans="1:5" ht="76.5">
      <c r="A369" t="s">
        <v>53</v>
      </c>
      <c r="E369" s="35" t="s">
        <v>276</v>
      </c>
    </row>
    <row r="370" spans="1:16" ht="12.75">
      <c r="A370" s="25" t="s">
        <v>45</v>
      </c>
      <c s="29" t="s">
        <v>689</v>
      </c>
      <c s="29" t="s">
        <v>435</v>
      </c>
      <c s="25" t="s">
        <v>47</v>
      </c>
      <c s="30" t="s">
        <v>436</v>
      </c>
      <c s="31" t="s">
        <v>110</v>
      </c>
      <c s="32">
        <v>10</v>
      </c>
      <c s="33">
        <v>0</v>
      </c>
      <c s="33">
        <f>ROUND(ROUND(H370,2)*ROUND(G370,3),2)</f>
      </c>
      <c r="O370">
        <f>(I370*21)/100</f>
      </c>
      <c t="s">
        <v>23</v>
      </c>
    </row>
    <row r="371" spans="1:5" ht="12.75">
      <c r="A371" s="34" t="s">
        <v>50</v>
      </c>
      <c r="E371" s="35" t="s">
        <v>47</v>
      </c>
    </row>
    <row r="372" spans="1:5" ht="38.25">
      <c r="A372" s="36" t="s">
        <v>51</v>
      </c>
      <c r="E372" s="37" t="s">
        <v>1092</v>
      </c>
    </row>
    <row r="373" spans="1:5" ht="76.5">
      <c r="A373" t="s">
        <v>53</v>
      </c>
      <c r="E373" s="35" t="s">
        <v>276</v>
      </c>
    </row>
    <row r="374" spans="1:16" ht="12.75">
      <c r="A374" s="25" t="s">
        <v>45</v>
      </c>
      <c s="29" t="s">
        <v>694</v>
      </c>
      <c s="29" t="s">
        <v>282</v>
      </c>
      <c s="25" t="s">
        <v>47</v>
      </c>
      <c s="30" t="s">
        <v>283</v>
      </c>
      <c s="31" t="s">
        <v>110</v>
      </c>
      <c s="32">
        <v>54.5</v>
      </c>
      <c s="33">
        <v>0</v>
      </c>
      <c s="33">
        <f>ROUND(ROUND(H374,2)*ROUND(G374,3),2)</f>
      </c>
      <c r="O374">
        <f>(I374*21)/100</f>
      </c>
      <c t="s">
        <v>23</v>
      </c>
    </row>
    <row r="375" spans="1:5" ht="12.75">
      <c r="A375" s="34" t="s">
        <v>50</v>
      </c>
      <c r="E375" s="35" t="s">
        <v>47</v>
      </c>
    </row>
    <row r="376" spans="1:5" ht="63.75">
      <c r="A376" s="36" t="s">
        <v>51</v>
      </c>
      <c r="E376" s="37" t="s">
        <v>1186</v>
      </c>
    </row>
    <row r="377" spans="1:5" ht="63.75">
      <c r="A377" t="s">
        <v>53</v>
      </c>
      <c r="E377" s="35" t="s">
        <v>285</v>
      </c>
    </row>
    <row r="378" spans="1:16" ht="12.75">
      <c r="A378" s="25" t="s">
        <v>45</v>
      </c>
      <c s="29" t="s">
        <v>698</v>
      </c>
      <c s="29" t="s">
        <v>287</v>
      </c>
      <c s="25" t="s">
        <v>47</v>
      </c>
      <c s="30" t="s">
        <v>288</v>
      </c>
      <c s="31" t="s">
        <v>110</v>
      </c>
      <c s="32">
        <v>54.5</v>
      </c>
      <c s="33">
        <v>0</v>
      </c>
      <c s="33">
        <f>ROUND(ROUND(H378,2)*ROUND(G378,3),2)</f>
      </c>
      <c r="O378">
        <f>(I378*21)/100</f>
      </c>
      <c t="s">
        <v>23</v>
      </c>
    </row>
    <row r="379" spans="1:5" ht="12.75">
      <c r="A379" s="34" t="s">
        <v>50</v>
      </c>
      <c r="E379" s="35" t="s">
        <v>47</v>
      </c>
    </row>
    <row r="380" spans="1:5" ht="63.75">
      <c r="A380" s="36" t="s">
        <v>51</v>
      </c>
      <c r="E380" s="37" t="s">
        <v>1186</v>
      </c>
    </row>
    <row r="381" spans="1:5" ht="76.5">
      <c r="A381" t="s">
        <v>53</v>
      </c>
      <c r="E381" s="35" t="s">
        <v>290</v>
      </c>
    </row>
    <row r="382" spans="1:16" ht="12.75">
      <c r="A382" s="25" t="s">
        <v>45</v>
      </c>
      <c s="29" t="s">
        <v>703</v>
      </c>
      <c s="29" t="s">
        <v>783</v>
      </c>
      <c s="25" t="s">
        <v>47</v>
      </c>
      <c s="30" t="s">
        <v>784</v>
      </c>
      <c s="31" t="s">
        <v>152</v>
      </c>
      <c s="32">
        <v>61</v>
      </c>
      <c s="33">
        <v>0</v>
      </c>
      <c s="33">
        <f>ROUND(ROUND(H382,2)*ROUND(G382,3),2)</f>
      </c>
      <c r="O382">
        <f>(I382*21)/100</f>
      </c>
      <c t="s">
        <v>23</v>
      </c>
    </row>
    <row r="383" spans="1:5" ht="12.75">
      <c r="A383" s="34" t="s">
        <v>50</v>
      </c>
      <c r="E383" s="35" t="s">
        <v>47</v>
      </c>
    </row>
    <row r="384" spans="1:5" ht="12.75">
      <c r="A384" s="36" t="s">
        <v>51</v>
      </c>
      <c r="E384" s="37" t="s">
        <v>1187</v>
      </c>
    </row>
    <row r="385" spans="1:5" ht="63.75">
      <c r="A385" t="s">
        <v>53</v>
      </c>
      <c r="E385" s="35" t="s">
        <v>786</v>
      </c>
    </row>
    <row r="386" spans="1:16" ht="12.75">
      <c r="A386" s="25" t="s">
        <v>45</v>
      </c>
      <c s="29" t="s">
        <v>707</v>
      </c>
      <c s="29" t="s">
        <v>788</v>
      </c>
      <c s="25" t="s">
        <v>47</v>
      </c>
      <c s="30" t="s">
        <v>789</v>
      </c>
      <c s="31" t="s">
        <v>152</v>
      </c>
      <c s="32">
        <v>57.65</v>
      </c>
      <c s="33">
        <v>0</v>
      </c>
      <c s="33">
        <f>ROUND(ROUND(H386,2)*ROUND(G386,3),2)</f>
      </c>
      <c r="O386">
        <f>(I386*21)/100</f>
      </c>
      <c t="s">
        <v>23</v>
      </c>
    </row>
    <row r="387" spans="1:5" ht="12.75">
      <c r="A387" s="34" t="s">
        <v>50</v>
      </c>
      <c r="E387" s="35" t="s">
        <v>47</v>
      </c>
    </row>
    <row r="388" spans="1:5" ht="102">
      <c r="A388" s="36" t="s">
        <v>51</v>
      </c>
      <c r="E388" s="37" t="s">
        <v>1188</v>
      </c>
    </row>
    <row r="389" spans="1:5" ht="63.75">
      <c r="A389" t="s">
        <v>53</v>
      </c>
      <c r="E389" s="35" t="s">
        <v>786</v>
      </c>
    </row>
    <row r="390" spans="1:16" ht="12.75">
      <c r="A390" s="25" t="s">
        <v>45</v>
      </c>
      <c s="29" t="s">
        <v>711</v>
      </c>
      <c s="29" t="s">
        <v>792</v>
      </c>
      <c s="25" t="s">
        <v>47</v>
      </c>
      <c s="30" t="s">
        <v>793</v>
      </c>
      <c s="31" t="s">
        <v>152</v>
      </c>
      <c s="32">
        <v>57.65</v>
      </c>
      <c s="33">
        <v>0</v>
      </c>
      <c s="33">
        <f>ROUND(ROUND(H390,2)*ROUND(G390,3),2)</f>
      </c>
      <c r="O390">
        <f>(I390*21)/100</f>
      </c>
      <c t="s">
        <v>23</v>
      </c>
    </row>
    <row r="391" spans="1:5" ht="12.75">
      <c r="A391" s="34" t="s">
        <v>50</v>
      </c>
      <c r="E391" s="35" t="s">
        <v>47</v>
      </c>
    </row>
    <row r="392" spans="1:5" ht="102">
      <c r="A392" s="36" t="s">
        <v>51</v>
      </c>
      <c r="E392" s="37" t="s">
        <v>1189</v>
      </c>
    </row>
    <row r="393" spans="1:5" ht="63.75">
      <c r="A393" t="s">
        <v>53</v>
      </c>
      <c r="E393" s="35" t="s">
        <v>786</v>
      </c>
    </row>
    <row r="394" spans="1:16" ht="12.75">
      <c r="A394" s="25" t="s">
        <v>45</v>
      </c>
      <c s="29" t="s">
        <v>716</v>
      </c>
      <c s="29" t="s">
        <v>795</v>
      </c>
      <c s="25" t="s">
        <v>47</v>
      </c>
      <c s="30" t="s">
        <v>796</v>
      </c>
      <c s="31" t="s">
        <v>49</v>
      </c>
      <c s="32">
        <v>17.703</v>
      </c>
      <c s="33">
        <v>0</v>
      </c>
      <c s="33">
        <f>ROUND(ROUND(H394,2)*ROUND(G394,3),2)</f>
      </c>
      <c r="O394">
        <f>(I394*21)/100</f>
      </c>
      <c t="s">
        <v>23</v>
      </c>
    </row>
    <row r="395" spans="1:5" ht="12.75">
      <c r="A395" s="34" t="s">
        <v>50</v>
      </c>
      <c r="E395" s="35" t="s">
        <v>47</v>
      </c>
    </row>
    <row r="396" spans="1:5" ht="102">
      <c r="A396" s="36" t="s">
        <v>51</v>
      </c>
      <c r="E396" s="37" t="s">
        <v>1190</v>
      </c>
    </row>
    <row r="397" spans="1:5" ht="114.75">
      <c r="A397" t="s">
        <v>53</v>
      </c>
      <c r="E397" s="35" t="s">
        <v>798</v>
      </c>
    </row>
    <row r="398" spans="1:16" ht="12.75">
      <c r="A398" s="25" t="s">
        <v>45</v>
      </c>
      <c s="29" t="s">
        <v>721</v>
      </c>
      <c s="29" t="s">
        <v>805</v>
      </c>
      <c s="25" t="s">
        <v>47</v>
      </c>
      <c s="30" t="s">
        <v>806</v>
      </c>
      <c s="31" t="s">
        <v>49</v>
      </c>
      <c s="32">
        <v>3.879</v>
      </c>
      <c s="33">
        <v>0</v>
      </c>
      <c s="33">
        <f>ROUND(ROUND(H398,2)*ROUND(G398,3),2)</f>
      </c>
      <c r="O398">
        <f>(I398*21)/100</f>
      </c>
      <c t="s">
        <v>23</v>
      </c>
    </row>
    <row r="399" spans="1:5" ht="12.75">
      <c r="A399" s="34" t="s">
        <v>50</v>
      </c>
      <c r="E399" s="35" t="s">
        <v>47</v>
      </c>
    </row>
    <row r="400" spans="1:5" ht="51">
      <c r="A400" s="36" t="s">
        <v>51</v>
      </c>
      <c r="E400" s="37" t="s">
        <v>1191</v>
      </c>
    </row>
    <row r="401" spans="1:5" ht="89.25">
      <c r="A401" t="s">
        <v>53</v>
      </c>
      <c r="E401" s="35" t="s">
        <v>808</v>
      </c>
    </row>
    <row r="402" spans="1:16" ht="12.75">
      <c r="A402" s="25" t="s">
        <v>45</v>
      </c>
      <c s="29" t="s">
        <v>726</v>
      </c>
      <c s="29" t="s">
        <v>810</v>
      </c>
      <c s="25" t="s">
        <v>47</v>
      </c>
      <c s="30" t="s">
        <v>811</v>
      </c>
      <c s="31" t="s">
        <v>152</v>
      </c>
      <c s="32">
        <v>39.4</v>
      </c>
      <c s="33">
        <v>0</v>
      </c>
      <c s="33">
        <f>ROUND(ROUND(H402,2)*ROUND(G402,3),2)</f>
      </c>
      <c r="O402">
        <f>(I402*21)/100</f>
      </c>
      <c t="s">
        <v>23</v>
      </c>
    </row>
    <row r="403" spans="1:5" ht="12.75">
      <c r="A403" s="34" t="s">
        <v>50</v>
      </c>
      <c r="E403" s="35" t="s">
        <v>47</v>
      </c>
    </row>
    <row r="404" spans="1:5" ht="51">
      <c r="A404" s="36" t="s">
        <v>51</v>
      </c>
      <c r="E404" s="37" t="s">
        <v>1192</v>
      </c>
    </row>
    <row r="405" spans="1:5" ht="89.25">
      <c r="A405" t="s">
        <v>53</v>
      </c>
      <c r="E405" s="35" t="s">
        <v>808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0+O8+O73+O166+O215+O240+O293+O358+O403+O444+O453</f>
      </c>
      <c t="s">
        <v>22</v>
      </c>
    </row>
    <row r="3" spans="1:16" ht="15" customHeight="1">
      <c r="A3" t="s">
        <v>12</v>
      </c>
      <c s="12" t="s">
        <v>14</v>
      </c>
      <c s="13" t="s">
        <v>15</v>
      </c>
      <c s="1"/>
      <c s="14" t="s">
        <v>16</v>
      </c>
      <c s="1"/>
      <c s="9"/>
      <c s="8" t="s">
        <v>1193</v>
      </c>
      <c s="41">
        <f>0+I8+I73+I166+I215+I240+I293+I358+I403+I444+I453</f>
      </c>
      <c r="O3" t="s">
        <v>19</v>
      </c>
      <c t="s">
        <v>23</v>
      </c>
    </row>
    <row r="4" spans="1:16" ht="15" customHeight="1">
      <c r="A4" t="s">
        <v>17</v>
      </c>
      <c s="16" t="s">
        <v>18</v>
      </c>
      <c s="17" t="s">
        <v>1193</v>
      </c>
      <c s="6"/>
      <c s="18" t="s">
        <v>1194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0+I9+I13+I17+I21+I25+I29+I33+I37+I41+I45+I49+I53+I57+I61+I65+I69</f>
      </c>
      <c>
        <f>0+O9+O13+O17+O21+O25+O29+O33+O37+O41+O45+O49+O53+O57+O61+O65+O69</f>
      </c>
    </row>
    <row r="9" spans="1:16" ht="12.75">
      <c r="A9" s="25" t="s">
        <v>45</v>
      </c>
      <c s="29" t="s">
        <v>29</v>
      </c>
      <c s="29" t="s">
        <v>46</v>
      </c>
      <c s="25" t="s">
        <v>47</v>
      </c>
      <c s="30" t="s">
        <v>48</v>
      </c>
      <c s="31" t="s">
        <v>49</v>
      </c>
      <c s="32">
        <v>377.262</v>
      </c>
      <c s="33">
        <v>0</v>
      </c>
      <c s="33">
        <f>ROUND(ROUND(H9,2)*ROUND(G9,3),2)</f>
      </c>
      <c r="O9">
        <f>(I9*21)/100</f>
      </c>
      <c t="s">
        <v>23</v>
      </c>
    </row>
    <row r="10" spans="1:5" ht="12.75">
      <c r="A10" s="34" t="s">
        <v>50</v>
      </c>
      <c r="E10" s="35" t="s">
        <v>47</v>
      </c>
    </row>
    <row r="11" spans="1:5" ht="165.75">
      <c r="A11" s="36" t="s">
        <v>51</v>
      </c>
      <c r="E11" s="37" t="s">
        <v>1195</v>
      </c>
    </row>
    <row r="12" spans="1:5" ht="51">
      <c r="A12" t="s">
        <v>53</v>
      </c>
      <c r="E12" s="35" t="s">
        <v>54</v>
      </c>
    </row>
    <row r="13" spans="1:16" ht="12.75">
      <c r="A13" s="25" t="s">
        <v>45</v>
      </c>
      <c s="29" t="s">
        <v>23</v>
      </c>
      <c s="29" t="s">
        <v>300</v>
      </c>
      <c s="25" t="s">
        <v>47</v>
      </c>
      <c s="30" t="s">
        <v>301</v>
      </c>
      <c s="31" t="s">
        <v>57</v>
      </c>
      <c s="32">
        <v>219.852</v>
      </c>
      <c s="33">
        <v>0</v>
      </c>
      <c s="33">
        <f>ROUND(ROUND(H13,2)*ROUND(G13,3),2)</f>
      </c>
      <c r="O13">
        <f>(I13*21)/100</f>
      </c>
      <c t="s">
        <v>23</v>
      </c>
    </row>
    <row r="14" spans="1:5" ht="12.75">
      <c r="A14" s="34" t="s">
        <v>50</v>
      </c>
      <c r="E14" s="35" t="s">
        <v>47</v>
      </c>
    </row>
    <row r="15" spans="1:5" ht="242.25">
      <c r="A15" s="36" t="s">
        <v>51</v>
      </c>
      <c r="E15" s="37" t="s">
        <v>1196</v>
      </c>
    </row>
    <row r="16" spans="1:5" ht="51">
      <c r="A16" t="s">
        <v>53</v>
      </c>
      <c r="E16" s="35" t="s">
        <v>54</v>
      </c>
    </row>
    <row r="17" spans="1:16" ht="12.75">
      <c r="A17" s="25" t="s">
        <v>45</v>
      </c>
      <c s="29" t="s">
        <v>22</v>
      </c>
      <c s="29" t="s">
        <v>55</v>
      </c>
      <c s="25" t="s">
        <v>47</v>
      </c>
      <c s="30" t="s">
        <v>56</v>
      </c>
      <c s="31" t="s">
        <v>57</v>
      </c>
      <c s="32">
        <v>109.463</v>
      </c>
      <c s="33">
        <v>0</v>
      </c>
      <c s="33">
        <f>ROUND(ROUND(H17,2)*ROUND(G17,3),2)</f>
      </c>
      <c r="O17">
        <f>(I17*21)/100</f>
      </c>
      <c t="s">
        <v>23</v>
      </c>
    </row>
    <row r="18" spans="1:5" ht="12.75">
      <c r="A18" s="34" t="s">
        <v>50</v>
      </c>
      <c r="E18" s="35" t="s">
        <v>47</v>
      </c>
    </row>
    <row r="19" spans="1:5" ht="153">
      <c r="A19" s="36" t="s">
        <v>51</v>
      </c>
      <c r="E19" s="37" t="s">
        <v>1197</v>
      </c>
    </row>
    <row r="20" spans="1:5" ht="51">
      <c r="A20" t="s">
        <v>53</v>
      </c>
      <c r="E20" s="35" t="s">
        <v>54</v>
      </c>
    </row>
    <row r="21" spans="1:16" ht="12.75">
      <c r="A21" s="25" t="s">
        <v>45</v>
      </c>
      <c s="29" t="s">
        <v>33</v>
      </c>
      <c s="29" t="s">
        <v>59</v>
      </c>
      <c s="25" t="s">
        <v>47</v>
      </c>
      <c s="30" t="s">
        <v>60</v>
      </c>
      <c s="31" t="s">
        <v>61</v>
      </c>
      <c s="32">
        <v>1</v>
      </c>
      <c s="33">
        <v>0</v>
      </c>
      <c s="33">
        <f>ROUND(ROUND(H21,2)*ROUND(G21,3),2)</f>
      </c>
      <c r="O21">
        <f>(I21*21)/100</f>
      </c>
      <c t="s">
        <v>23</v>
      </c>
    </row>
    <row r="22" spans="1:5" ht="12.75">
      <c r="A22" s="34" t="s">
        <v>50</v>
      </c>
      <c r="E22" s="35" t="s">
        <v>47</v>
      </c>
    </row>
    <row r="23" spans="1:5" ht="229.5">
      <c r="A23" s="36" t="s">
        <v>51</v>
      </c>
      <c r="E23" s="37" t="s">
        <v>1198</v>
      </c>
    </row>
    <row r="24" spans="1:5" ht="51">
      <c r="A24" t="s">
        <v>53</v>
      </c>
      <c r="E24" s="35" t="s">
        <v>63</v>
      </c>
    </row>
    <row r="25" spans="1:16" ht="12.75">
      <c r="A25" s="25" t="s">
        <v>45</v>
      </c>
      <c s="29" t="s">
        <v>35</v>
      </c>
      <c s="29" t="s">
        <v>64</v>
      </c>
      <c s="25" t="s">
        <v>29</v>
      </c>
      <c s="30" t="s">
        <v>65</v>
      </c>
      <c s="31" t="s">
        <v>61</v>
      </c>
      <c s="32">
        <v>1</v>
      </c>
      <c s="33">
        <v>0</v>
      </c>
      <c s="33">
        <f>ROUND(ROUND(H25,2)*ROUND(G25,3),2)</f>
      </c>
      <c r="O25">
        <f>(I25*21)/100</f>
      </c>
      <c t="s">
        <v>23</v>
      </c>
    </row>
    <row r="26" spans="1:5" ht="12.75">
      <c r="A26" s="34" t="s">
        <v>50</v>
      </c>
      <c r="E26" s="35" t="s">
        <v>47</v>
      </c>
    </row>
    <row r="27" spans="1:5" ht="178.5">
      <c r="A27" s="36" t="s">
        <v>51</v>
      </c>
      <c r="E27" s="37" t="s">
        <v>1199</v>
      </c>
    </row>
    <row r="28" spans="1:5" ht="51">
      <c r="A28" t="s">
        <v>53</v>
      </c>
      <c r="E28" s="35" t="s">
        <v>67</v>
      </c>
    </row>
    <row r="29" spans="1:16" ht="12.75">
      <c r="A29" s="25" t="s">
        <v>45</v>
      </c>
      <c s="29" t="s">
        <v>37</v>
      </c>
      <c s="29" t="s">
        <v>64</v>
      </c>
      <c s="25" t="s">
        <v>23</v>
      </c>
      <c s="30" t="s">
        <v>65</v>
      </c>
      <c s="31" t="s">
        <v>61</v>
      </c>
      <c s="32">
        <v>1</v>
      </c>
      <c s="33">
        <v>0</v>
      </c>
      <c s="33">
        <f>ROUND(ROUND(H29,2)*ROUND(G29,3),2)</f>
      </c>
      <c r="O29">
        <f>(I29*21)/100</f>
      </c>
      <c t="s">
        <v>23</v>
      </c>
    </row>
    <row r="30" spans="1:5" ht="12.75">
      <c r="A30" s="34" t="s">
        <v>50</v>
      </c>
      <c r="E30" s="35" t="s">
        <v>47</v>
      </c>
    </row>
    <row r="31" spans="1:5" ht="165.75">
      <c r="A31" s="36" t="s">
        <v>51</v>
      </c>
      <c r="E31" s="37" t="s">
        <v>1200</v>
      </c>
    </row>
    <row r="32" spans="1:5" ht="51">
      <c r="A32" t="s">
        <v>53</v>
      </c>
      <c r="E32" s="35" t="s">
        <v>67</v>
      </c>
    </row>
    <row r="33" spans="1:16" ht="12.75">
      <c r="A33" s="25" t="s">
        <v>45</v>
      </c>
      <c s="29" t="s">
        <v>73</v>
      </c>
      <c s="29" t="s">
        <v>68</v>
      </c>
      <c s="25" t="s">
        <v>47</v>
      </c>
      <c s="30" t="s">
        <v>69</v>
      </c>
      <c s="31" t="s">
        <v>61</v>
      </c>
      <c s="32">
        <v>1</v>
      </c>
      <c s="33">
        <v>0</v>
      </c>
      <c s="33">
        <f>ROUND(ROUND(H33,2)*ROUND(G33,3),2)</f>
      </c>
      <c r="O33">
        <f>(I33*21)/100</f>
      </c>
      <c t="s">
        <v>23</v>
      </c>
    </row>
    <row r="34" spans="1:5" ht="12.75">
      <c r="A34" s="34" t="s">
        <v>50</v>
      </c>
      <c r="E34" s="35" t="s">
        <v>47</v>
      </c>
    </row>
    <row r="35" spans="1:5" ht="140.25">
      <c r="A35" s="36" t="s">
        <v>51</v>
      </c>
      <c r="E35" s="37" t="s">
        <v>1201</v>
      </c>
    </row>
    <row r="36" spans="1:5" ht="51">
      <c r="A36" t="s">
        <v>53</v>
      </c>
      <c r="E36" s="35" t="s">
        <v>71</v>
      </c>
    </row>
    <row r="37" spans="1:16" ht="12.75">
      <c r="A37" s="25" t="s">
        <v>45</v>
      </c>
      <c s="29" t="s">
        <v>78</v>
      </c>
      <c s="29" t="s">
        <v>319</v>
      </c>
      <c s="25" t="s">
        <v>307</v>
      </c>
      <c s="30" t="s">
        <v>320</v>
      </c>
      <c s="31" t="s">
        <v>61</v>
      </c>
      <c s="32">
        <v>1</v>
      </c>
      <c s="33">
        <v>0</v>
      </c>
      <c s="33">
        <f>ROUND(ROUND(H37,2)*ROUND(G37,3),2)</f>
      </c>
      <c r="O37">
        <f>(I37*21)/100</f>
      </c>
      <c t="s">
        <v>23</v>
      </c>
    </row>
    <row r="38" spans="1:5" ht="12.75">
      <c r="A38" s="34" t="s">
        <v>50</v>
      </c>
      <c r="E38" s="35" t="s">
        <v>47</v>
      </c>
    </row>
    <row r="39" spans="1:5" ht="51">
      <c r="A39" s="36" t="s">
        <v>51</v>
      </c>
      <c r="E39" s="37" t="s">
        <v>321</v>
      </c>
    </row>
    <row r="40" spans="1:5" ht="51">
      <c r="A40" t="s">
        <v>53</v>
      </c>
      <c r="E40" s="35" t="s">
        <v>71</v>
      </c>
    </row>
    <row r="41" spans="1:16" ht="12.75">
      <c r="A41" s="25" t="s">
        <v>45</v>
      </c>
      <c s="29" t="s">
        <v>40</v>
      </c>
      <c s="29" t="s">
        <v>451</v>
      </c>
      <c s="25" t="s">
        <v>47</v>
      </c>
      <c s="30" t="s">
        <v>452</v>
      </c>
      <c s="31" t="s">
        <v>243</v>
      </c>
      <c s="32">
        <v>1</v>
      </c>
      <c s="33">
        <v>0</v>
      </c>
      <c s="33">
        <f>ROUND(ROUND(H41,2)*ROUND(G41,3),2)</f>
      </c>
      <c r="O41">
        <f>(I41*21)/100</f>
      </c>
      <c t="s">
        <v>23</v>
      </c>
    </row>
    <row r="42" spans="1:5" ht="12.75">
      <c r="A42" s="34" t="s">
        <v>50</v>
      </c>
      <c r="E42" s="35" t="s">
        <v>47</v>
      </c>
    </row>
    <row r="43" spans="1:5" ht="76.5">
      <c r="A43" s="36" t="s">
        <v>51</v>
      </c>
      <c r="E43" s="37" t="s">
        <v>1202</v>
      </c>
    </row>
    <row r="44" spans="1:5" ht="51">
      <c r="A44" t="s">
        <v>53</v>
      </c>
      <c r="E44" s="35" t="s">
        <v>71</v>
      </c>
    </row>
    <row r="45" spans="1:16" ht="12.75">
      <c r="A45" s="25" t="s">
        <v>45</v>
      </c>
      <c s="29" t="s">
        <v>42</v>
      </c>
      <c s="29" t="s">
        <v>82</v>
      </c>
      <c s="25" t="s">
        <v>29</v>
      </c>
      <c s="30" t="s">
        <v>83</v>
      </c>
      <c s="31" t="s">
        <v>61</v>
      </c>
      <c s="32">
        <v>1</v>
      </c>
      <c s="33">
        <v>0</v>
      </c>
      <c s="33">
        <f>ROUND(ROUND(H45,2)*ROUND(G45,3),2)</f>
      </c>
      <c r="O45">
        <f>(I45*21)/100</f>
      </c>
      <c t="s">
        <v>23</v>
      </c>
    </row>
    <row r="46" spans="1:5" ht="12.75">
      <c r="A46" s="34" t="s">
        <v>50</v>
      </c>
      <c r="E46" s="35" t="s">
        <v>47</v>
      </c>
    </row>
    <row r="47" spans="1:5" ht="63.75">
      <c r="A47" s="36" t="s">
        <v>51</v>
      </c>
      <c r="E47" s="37" t="s">
        <v>821</v>
      </c>
    </row>
    <row r="48" spans="1:5" ht="51">
      <c r="A48" t="s">
        <v>53</v>
      </c>
      <c r="E48" s="35" t="s">
        <v>71</v>
      </c>
    </row>
    <row r="49" spans="1:16" ht="12.75">
      <c r="A49" s="25" t="s">
        <v>45</v>
      </c>
      <c s="29" t="s">
        <v>88</v>
      </c>
      <c s="29" t="s">
        <v>82</v>
      </c>
      <c s="25" t="s">
        <v>23</v>
      </c>
      <c s="30" t="s">
        <v>83</v>
      </c>
      <c s="31" t="s">
        <v>61</v>
      </c>
      <c s="32">
        <v>1</v>
      </c>
      <c s="33">
        <v>0</v>
      </c>
      <c s="33">
        <f>ROUND(ROUND(H49,2)*ROUND(G49,3),2)</f>
      </c>
      <c r="O49">
        <f>(I49*21)/100</f>
      </c>
      <c t="s">
        <v>23</v>
      </c>
    </row>
    <row r="50" spans="1:5" ht="12.75">
      <c r="A50" s="34" t="s">
        <v>50</v>
      </c>
      <c r="E50" s="35" t="s">
        <v>47</v>
      </c>
    </row>
    <row r="51" spans="1:5" ht="63.75">
      <c r="A51" s="36" t="s">
        <v>51</v>
      </c>
      <c r="E51" s="37" t="s">
        <v>1203</v>
      </c>
    </row>
    <row r="52" spans="1:5" ht="51">
      <c r="A52" t="s">
        <v>53</v>
      </c>
      <c r="E52" s="35" t="s">
        <v>71</v>
      </c>
    </row>
    <row r="53" spans="1:16" ht="12.75">
      <c r="A53" s="25" t="s">
        <v>45</v>
      </c>
      <c s="29" t="s">
        <v>93</v>
      </c>
      <c s="29" t="s">
        <v>85</v>
      </c>
      <c s="25" t="s">
        <v>47</v>
      </c>
      <c s="30" t="s">
        <v>86</v>
      </c>
      <c s="31" t="s">
        <v>61</v>
      </c>
      <c s="32">
        <v>1</v>
      </c>
      <c s="33">
        <v>0</v>
      </c>
      <c s="33">
        <f>ROUND(ROUND(H53,2)*ROUND(G53,3),2)</f>
      </c>
      <c r="O53">
        <f>(I53*21)/100</f>
      </c>
      <c t="s">
        <v>23</v>
      </c>
    </row>
    <row r="54" spans="1:5" ht="12.75">
      <c r="A54" s="34" t="s">
        <v>50</v>
      </c>
      <c r="E54" s="35" t="s">
        <v>47</v>
      </c>
    </row>
    <row r="55" spans="1:5" ht="102">
      <c r="A55" s="36" t="s">
        <v>51</v>
      </c>
      <c r="E55" s="37" t="s">
        <v>1204</v>
      </c>
    </row>
    <row r="56" spans="1:5" ht="51">
      <c r="A56" t="s">
        <v>53</v>
      </c>
      <c r="E56" s="35" t="s">
        <v>71</v>
      </c>
    </row>
    <row r="57" spans="1:16" ht="12.75">
      <c r="A57" s="25" t="s">
        <v>45</v>
      </c>
      <c s="29" t="s">
        <v>98</v>
      </c>
      <c s="29" t="s">
        <v>89</v>
      </c>
      <c s="25" t="s">
        <v>29</v>
      </c>
      <c s="30" t="s">
        <v>90</v>
      </c>
      <c s="31" t="s">
        <v>61</v>
      </c>
      <c s="32">
        <v>1</v>
      </c>
      <c s="33">
        <v>0</v>
      </c>
      <c s="33">
        <f>ROUND(ROUND(H57,2)*ROUND(G57,3),2)</f>
      </c>
      <c r="O57">
        <f>(I57*21)/100</f>
      </c>
      <c t="s">
        <v>23</v>
      </c>
    </row>
    <row r="58" spans="1:5" ht="12.75">
      <c r="A58" s="34" t="s">
        <v>50</v>
      </c>
      <c r="E58" s="35" t="s">
        <v>47</v>
      </c>
    </row>
    <row r="59" spans="1:5" ht="63.75">
      <c r="A59" s="36" t="s">
        <v>51</v>
      </c>
      <c r="E59" s="37" t="s">
        <v>999</v>
      </c>
    </row>
    <row r="60" spans="1:5" ht="51">
      <c r="A60" t="s">
        <v>53</v>
      </c>
      <c r="E60" s="35" t="s">
        <v>71</v>
      </c>
    </row>
    <row r="61" spans="1:16" ht="12.75">
      <c r="A61" s="25" t="s">
        <v>45</v>
      </c>
      <c s="29" t="s">
        <v>103</v>
      </c>
      <c s="29" t="s">
        <v>89</v>
      </c>
      <c s="25" t="s">
        <v>23</v>
      </c>
      <c s="30" t="s">
        <v>90</v>
      </c>
      <c s="31" t="s">
        <v>61</v>
      </c>
      <c s="32">
        <v>1</v>
      </c>
      <c s="33">
        <v>0</v>
      </c>
      <c s="33">
        <f>ROUND(ROUND(H61,2)*ROUND(G61,3),2)</f>
      </c>
      <c r="O61">
        <f>(I61*21)/100</f>
      </c>
      <c t="s">
        <v>23</v>
      </c>
    </row>
    <row r="62" spans="1:5" ht="12.75">
      <c r="A62" s="34" t="s">
        <v>50</v>
      </c>
      <c r="E62" s="35" t="s">
        <v>47</v>
      </c>
    </row>
    <row r="63" spans="1:5" ht="38.25">
      <c r="A63" s="36" t="s">
        <v>51</v>
      </c>
      <c r="E63" s="37" t="s">
        <v>91</v>
      </c>
    </row>
    <row r="64" spans="1:5" ht="51">
      <c r="A64" t="s">
        <v>53</v>
      </c>
      <c r="E64" s="35" t="s">
        <v>71</v>
      </c>
    </row>
    <row r="65" spans="1:16" ht="12.75">
      <c r="A65" s="25" t="s">
        <v>45</v>
      </c>
      <c s="29" t="s">
        <v>107</v>
      </c>
      <c s="29" t="s">
        <v>89</v>
      </c>
      <c s="25" t="s">
        <v>22</v>
      </c>
      <c s="30" t="s">
        <v>90</v>
      </c>
      <c s="31" t="s">
        <v>61</v>
      </c>
      <c s="32">
        <v>1</v>
      </c>
      <c s="33">
        <v>0</v>
      </c>
      <c s="33">
        <f>ROUND(ROUND(H65,2)*ROUND(G65,3),2)</f>
      </c>
      <c r="O65">
        <f>(I65*21)/100</f>
      </c>
      <c t="s">
        <v>23</v>
      </c>
    </row>
    <row r="66" spans="1:5" ht="12.75">
      <c r="A66" s="34" t="s">
        <v>50</v>
      </c>
      <c r="E66" s="35" t="s">
        <v>47</v>
      </c>
    </row>
    <row r="67" spans="1:5" ht="63.75">
      <c r="A67" s="36" t="s">
        <v>51</v>
      </c>
      <c r="E67" s="37" t="s">
        <v>1205</v>
      </c>
    </row>
    <row r="68" spans="1:5" ht="51">
      <c r="A68" t="s">
        <v>53</v>
      </c>
      <c r="E68" s="35" t="s">
        <v>71</v>
      </c>
    </row>
    <row r="69" spans="1:16" ht="12.75">
      <c r="A69" s="25" t="s">
        <v>45</v>
      </c>
      <c s="29" t="s">
        <v>112</v>
      </c>
      <c s="29" t="s">
        <v>325</v>
      </c>
      <c s="25" t="s">
        <v>47</v>
      </c>
      <c s="30" t="s">
        <v>326</v>
      </c>
      <c s="31" t="s">
        <v>243</v>
      </c>
      <c s="32">
        <v>1</v>
      </c>
      <c s="33">
        <v>0</v>
      </c>
      <c s="33">
        <f>ROUND(ROUND(H69,2)*ROUND(G69,3),2)</f>
      </c>
      <c r="O69">
        <f>(I69*21)/100</f>
      </c>
      <c t="s">
        <v>23</v>
      </c>
    </row>
    <row r="70" spans="1:5" ht="12.75">
      <c r="A70" s="34" t="s">
        <v>50</v>
      </c>
      <c r="E70" s="35" t="s">
        <v>47</v>
      </c>
    </row>
    <row r="71" spans="1:5" ht="76.5">
      <c r="A71" s="36" t="s">
        <v>51</v>
      </c>
      <c r="E71" s="37" t="s">
        <v>1206</v>
      </c>
    </row>
    <row r="72" spans="1:5" ht="76.5">
      <c r="A72" t="s">
        <v>53</v>
      </c>
      <c r="E72" s="35" t="s">
        <v>328</v>
      </c>
    </row>
    <row r="73" spans="1:18" ht="12.75" customHeight="1">
      <c r="A73" s="6" t="s">
        <v>43</v>
      </c>
      <c s="6"/>
      <c s="39" t="s">
        <v>29</v>
      </c>
      <c s="6"/>
      <c s="27" t="s">
        <v>92</v>
      </c>
      <c s="6"/>
      <c s="6"/>
      <c s="6"/>
      <c s="40">
        <f>0+Q73</f>
      </c>
      <c r="O73">
        <f>0+R73</f>
      </c>
      <c r="Q73">
        <f>0+I74+I78+I82+I86+I90+I94+I98+I102+I106+I110+I114+I118+I122+I126+I130+I134+I138+I142+I146+I150+I154+I158+I162</f>
      </c>
      <c>
        <f>0+O74+O78+O82+O86+O90+O94+O98+O102+O106+O110+O114+O118+O122+O126+O130+O134+O138+O142+O146+O150+O154+O158+O162</f>
      </c>
    </row>
    <row r="74" spans="1:16" ht="12.75">
      <c r="A74" s="25" t="s">
        <v>45</v>
      </c>
      <c s="29" t="s">
        <v>116</v>
      </c>
      <c s="29" t="s">
        <v>329</v>
      </c>
      <c s="25" t="s">
        <v>47</v>
      </c>
      <c s="30" t="s">
        <v>330</v>
      </c>
      <c s="31" t="s">
        <v>152</v>
      </c>
      <c s="32">
        <v>50</v>
      </c>
      <c s="33">
        <v>0</v>
      </c>
      <c s="33">
        <f>ROUND(ROUND(H74,2)*ROUND(G74,3),2)</f>
      </c>
      <c r="O74">
        <f>(I74*21)/100</f>
      </c>
      <c t="s">
        <v>23</v>
      </c>
    </row>
    <row r="75" spans="1:5" ht="12.75">
      <c r="A75" s="34" t="s">
        <v>50</v>
      </c>
      <c r="E75" s="35" t="s">
        <v>47</v>
      </c>
    </row>
    <row r="76" spans="1:5" ht="89.25">
      <c r="A76" s="36" t="s">
        <v>51</v>
      </c>
      <c r="E76" s="37" t="s">
        <v>1207</v>
      </c>
    </row>
    <row r="77" spans="1:5" ht="51">
      <c r="A77" t="s">
        <v>53</v>
      </c>
      <c r="E77" s="35" t="s">
        <v>332</v>
      </c>
    </row>
    <row r="78" spans="1:16" ht="25.5">
      <c r="A78" s="25" t="s">
        <v>45</v>
      </c>
      <c s="29" t="s">
        <v>121</v>
      </c>
      <c s="29" t="s">
        <v>99</v>
      </c>
      <c s="25" t="s">
        <v>47</v>
      </c>
      <c s="30" t="s">
        <v>100</v>
      </c>
      <c s="31" t="s">
        <v>49</v>
      </c>
      <c s="32">
        <v>241.744</v>
      </c>
      <c s="33">
        <v>0</v>
      </c>
      <c s="33">
        <f>ROUND(ROUND(H78,2)*ROUND(G78,3),2)</f>
      </c>
      <c r="O78">
        <f>(I78*21)/100</f>
      </c>
      <c t="s">
        <v>23</v>
      </c>
    </row>
    <row r="79" spans="1:5" ht="12.75">
      <c r="A79" s="34" t="s">
        <v>50</v>
      </c>
      <c r="E79" s="35" t="s">
        <v>47</v>
      </c>
    </row>
    <row r="80" spans="1:5" ht="114.75">
      <c r="A80" s="36" t="s">
        <v>51</v>
      </c>
      <c r="E80" s="37" t="s">
        <v>1208</v>
      </c>
    </row>
    <row r="81" spans="1:5" ht="89.25">
      <c r="A81" t="s">
        <v>53</v>
      </c>
      <c r="E81" s="35" t="s">
        <v>102</v>
      </c>
    </row>
    <row r="82" spans="1:16" ht="12.75">
      <c r="A82" s="25" t="s">
        <v>45</v>
      </c>
      <c s="29" t="s">
        <v>126</v>
      </c>
      <c s="29" t="s">
        <v>334</v>
      </c>
      <c s="25" t="s">
        <v>47</v>
      </c>
      <c s="30" t="s">
        <v>335</v>
      </c>
      <c s="31" t="s">
        <v>49</v>
      </c>
      <c s="32">
        <v>60.21</v>
      </c>
      <c s="33">
        <v>0</v>
      </c>
      <c s="33">
        <f>ROUND(ROUND(H82,2)*ROUND(G82,3),2)</f>
      </c>
      <c r="O82">
        <f>(I82*21)/100</f>
      </c>
      <c t="s">
        <v>23</v>
      </c>
    </row>
    <row r="83" spans="1:5" ht="12.75">
      <c r="A83" s="34" t="s">
        <v>50</v>
      </c>
      <c r="E83" s="35" t="s">
        <v>47</v>
      </c>
    </row>
    <row r="84" spans="1:5" ht="127.5">
      <c r="A84" s="36" t="s">
        <v>51</v>
      </c>
      <c r="E84" s="37" t="s">
        <v>1209</v>
      </c>
    </row>
    <row r="85" spans="1:5" ht="89.25">
      <c r="A85" t="s">
        <v>53</v>
      </c>
      <c r="E85" s="35" t="s">
        <v>102</v>
      </c>
    </row>
    <row r="86" spans="1:16" ht="12.75">
      <c r="A86" s="25" t="s">
        <v>45</v>
      </c>
      <c s="29" t="s">
        <v>131</v>
      </c>
      <c s="29" t="s">
        <v>104</v>
      </c>
      <c s="25" t="s">
        <v>47</v>
      </c>
      <c s="30" t="s">
        <v>105</v>
      </c>
      <c s="31" t="s">
        <v>49</v>
      </c>
      <c s="32">
        <v>1.71</v>
      </c>
      <c s="33">
        <v>0</v>
      </c>
      <c s="33">
        <f>ROUND(ROUND(H86,2)*ROUND(G86,3),2)</f>
      </c>
      <c r="O86">
        <f>(I86*21)/100</f>
      </c>
      <c t="s">
        <v>23</v>
      </c>
    </row>
    <row r="87" spans="1:5" ht="12.75">
      <c r="A87" s="34" t="s">
        <v>50</v>
      </c>
      <c r="E87" s="35" t="s">
        <v>47</v>
      </c>
    </row>
    <row r="88" spans="1:5" ht="89.25">
      <c r="A88" s="36" t="s">
        <v>51</v>
      </c>
      <c r="E88" s="37" t="s">
        <v>1210</v>
      </c>
    </row>
    <row r="89" spans="1:5" ht="89.25">
      <c r="A89" t="s">
        <v>53</v>
      </c>
      <c r="E89" s="35" t="s">
        <v>102</v>
      </c>
    </row>
    <row r="90" spans="1:16" ht="12.75">
      <c r="A90" s="25" t="s">
        <v>45</v>
      </c>
      <c s="29" t="s">
        <v>135</v>
      </c>
      <c s="29" t="s">
        <v>338</v>
      </c>
      <c s="25" t="s">
        <v>47</v>
      </c>
      <c s="30" t="s">
        <v>339</v>
      </c>
      <c s="31" t="s">
        <v>110</v>
      </c>
      <c s="32">
        <v>27.5</v>
      </c>
      <c s="33">
        <v>0</v>
      </c>
      <c s="33">
        <f>ROUND(ROUND(H90,2)*ROUND(G90,3),2)</f>
      </c>
      <c r="O90">
        <f>(I90*21)/100</f>
      </c>
      <c t="s">
        <v>23</v>
      </c>
    </row>
    <row r="91" spans="1:5" ht="12.75">
      <c r="A91" s="34" t="s">
        <v>50</v>
      </c>
      <c r="E91" s="35" t="s">
        <v>47</v>
      </c>
    </row>
    <row r="92" spans="1:5" ht="51">
      <c r="A92" s="36" t="s">
        <v>51</v>
      </c>
      <c r="E92" s="37" t="s">
        <v>1211</v>
      </c>
    </row>
    <row r="93" spans="1:5" ht="89.25">
      <c r="A93" t="s">
        <v>53</v>
      </c>
      <c r="E93" s="35" t="s">
        <v>102</v>
      </c>
    </row>
    <row r="94" spans="1:16" ht="12.75">
      <c r="A94" s="25" t="s">
        <v>45</v>
      </c>
      <c s="29" t="s">
        <v>140</v>
      </c>
      <c s="29" t="s">
        <v>341</v>
      </c>
      <c s="25" t="s">
        <v>47</v>
      </c>
      <c s="30" t="s">
        <v>342</v>
      </c>
      <c s="31" t="s">
        <v>110</v>
      </c>
      <c s="32">
        <v>64</v>
      </c>
      <c s="33">
        <v>0</v>
      </c>
      <c s="33">
        <f>ROUND(ROUND(H94,2)*ROUND(G94,3),2)</f>
      </c>
      <c r="O94">
        <f>(I94*21)/100</f>
      </c>
      <c t="s">
        <v>23</v>
      </c>
    </row>
    <row r="95" spans="1:5" ht="12.75">
      <c r="A95" s="34" t="s">
        <v>50</v>
      </c>
      <c r="E95" s="35" t="s">
        <v>47</v>
      </c>
    </row>
    <row r="96" spans="1:5" ht="89.25">
      <c r="A96" s="36" t="s">
        <v>51</v>
      </c>
      <c r="E96" s="37" t="s">
        <v>1212</v>
      </c>
    </row>
    <row r="97" spans="1:5" ht="89.25">
      <c r="A97" t="s">
        <v>53</v>
      </c>
      <c r="E97" s="35" t="s">
        <v>102</v>
      </c>
    </row>
    <row r="98" spans="1:16" ht="12.75">
      <c r="A98" s="25" t="s">
        <v>45</v>
      </c>
      <c s="29" t="s">
        <v>144</v>
      </c>
      <c s="29" t="s">
        <v>108</v>
      </c>
      <c s="25" t="s">
        <v>47</v>
      </c>
      <c s="30" t="s">
        <v>109</v>
      </c>
      <c s="31" t="s">
        <v>110</v>
      </c>
      <c s="32">
        <v>8</v>
      </c>
      <c s="33">
        <v>0</v>
      </c>
      <c s="33">
        <f>ROUND(ROUND(H98,2)*ROUND(G98,3),2)</f>
      </c>
      <c r="O98">
        <f>(I98*21)/100</f>
      </c>
      <c t="s">
        <v>23</v>
      </c>
    </row>
    <row r="99" spans="1:5" ht="12.75">
      <c r="A99" s="34" t="s">
        <v>50</v>
      </c>
      <c r="E99" s="35" t="s">
        <v>47</v>
      </c>
    </row>
    <row r="100" spans="1:5" ht="51">
      <c r="A100" s="36" t="s">
        <v>51</v>
      </c>
      <c r="E100" s="37" t="s">
        <v>1213</v>
      </c>
    </row>
    <row r="101" spans="1:5" ht="89.25">
      <c r="A101" t="s">
        <v>53</v>
      </c>
      <c r="E101" s="35" t="s">
        <v>102</v>
      </c>
    </row>
    <row r="102" spans="1:16" ht="12.75">
      <c r="A102" s="25" t="s">
        <v>45</v>
      </c>
      <c s="29" t="s">
        <v>149</v>
      </c>
      <c s="29" t="s">
        <v>1214</v>
      </c>
      <c s="25" t="s">
        <v>47</v>
      </c>
      <c s="30" t="s">
        <v>1215</v>
      </c>
      <c s="31" t="s">
        <v>110</v>
      </c>
      <c s="32">
        <v>72</v>
      </c>
      <c s="33">
        <v>0</v>
      </c>
      <c s="33">
        <f>ROUND(ROUND(H102,2)*ROUND(G102,3),2)</f>
      </c>
      <c r="O102">
        <f>(I102*21)/100</f>
      </c>
      <c t="s">
        <v>23</v>
      </c>
    </row>
    <row r="103" spans="1:5" ht="12.75">
      <c r="A103" s="34" t="s">
        <v>50</v>
      </c>
      <c r="E103" s="35" t="s">
        <v>47</v>
      </c>
    </row>
    <row r="104" spans="1:5" ht="89.25">
      <c r="A104" s="36" t="s">
        <v>51</v>
      </c>
      <c r="E104" s="37" t="s">
        <v>1216</v>
      </c>
    </row>
    <row r="105" spans="1:5" ht="89.25">
      <c r="A105" t="s">
        <v>53</v>
      </c>
      <c r="E105" s="35" t="s">
        <v>102</v>
      </c>
    </row>
    <row r="106" spans="1:16" ht="12.75">
      <c r="A106" s="25" t="s">
        <v>45</v>
      </c>
      <c s="29" t="s">
        <v>155</v>
      </c>
      <c s="29" t="s">
        <v>113</v>
      </c>
      <c s="25" t="s">
        <v>47</v>
      </c>
      <c s="30" t="s">
        <v>114</v>
      </c>
      <c s="31" t="s">
        <v>49</v>
      </c>
      <c s="32">
        <v>27.64</v>
      </c>
      <c s="33">
        <v>0</v>
      </c>
      <c s="33">
        <f>ROUND(ROUND(H106,2)*ROUND(G106,3),2)</f>
      </c>
      <c r="O106">
        <f>(I106*21)/100</f>
      </c>
      <c t="s">
        <v>23</v>
      </c>
    </row>
    <row r="107" spans="1:5" ht="12.75">
      <c r="A107" s="34" t="s">
        <v>50</v>
      </c>
      <c r="E107" s="35" t="s">
        <v>47</v>
      </c>
    </row>
    <row r="108" spans="1:5" ht="89.25">
      <c r="A108" s="36" t="s">
        <v>51</v>
      </c>
      <c r="E108" s="37" t="s">
        <v>1217</v>
      </c>
    </row>
    <row r="109" spans="1:5" ht="89.25">
      <c r="A109" t="s">
        <v>53</v>
      </c>
      <c r="E109" s="35" t="s">
        <v>102</v>
      </c>
    </row>
    <row r="110" spans="1:16" ht="12.75">
      <c r="A110" s="25" t="s">
        <v>45</v>
      </c>
      <c s="29" t="s">
        <v>160</v>
      </c>
      <c s="29" t="s">
        <v>117</v>
      </c>
      <c s="25" t="s">
        <v>47</v>
      </c>
      <c s="30" t="s">
        <v>118</v>
      </c>
      <c s="31" t="s">
        <v>49</v>
      </c>
      <c s="32">
        <v>11.25</v>
      </c>
      <c s="33">
        <v>0</v>
      </c>
      <c s="33">
        <f>ROUND(ROUND(H110,2)*ROUND(G110,3),2)</f>
      </c>
      <c r="O110">
        <f>(I110*21)/100</f>
      </c>
      <c t="s">
        <v>23</v>
      </c>
    </row>
    <row r="111" spans="1:5" ht="12.75">
      <c r="A111" s="34" t="s">
        <v>50</v>
      </c>
      <c r="E111" s="35" t="s">
        <v>47</v>
      </c>
    </row>
    <row r="112" spans="1:5" ht="102">
      <c r="A112" s="36" t="s">
        <v>51</v>
      </c>
      <c r="E112" s="37" t="s">
        <v>1218</v>
      </c>
    </row>
    <row r="113" spans="1:5" ht="63.75">
      <c r="A113" t="s">
        <v>53</v>
      </c>
      <c r="E113" s="35" t="s">
        <v>120</v>
      </c>
    </row>
    <row r="114" spans="1:16" ht="12.75">
      <c r="A114" s="25" t="s">
        <v>45</v>
      </c>
      <c s="29" t="s">
        <v>165</v>
      </c>
      <c s="29" t="s">
        <v>122</v>
      </c>
      <c s="25" t="s">
        <v>47</v>
      </c>
      <c s="30" t="s">
        <v>123</v>
      </c>
      <c s="31" t="s">
        <v>49</v>
      </c>
      <c s="32">
        <v>6.657</v>
      </c>
      <c s="33">
        <v>0</v>
      </c>
      <c s="33">
        <f>ROUND(ROUND(H114,2)*ROUND(G114,3),2)</f>
      </c>
      <c r="O114">
        <f>(I114*21)/100</f>
      </c>
      <c t="s">
        <v>23</v>
      </c>
    </row>
    <row r="115" spans="1:5" ht="12.75">
      <c r="A115" s="34" t="s">
        <v>50</v>
      </c>
      <c r="E115" s="35" t="s">
        <v>47</v>
      </c>
    </row>
    <row r="116" spans="1:5" ht="127.5">
      <c r="A116" s="36" t="s">
        <v>51</v>
      </c>
      <c r="E116" s="37" t="s">
        <v>1219</v>
      </c>
    </row>
    <row r="117" spans="1:5" ht="318.75">
      <c r="A117" t="s">
        <v>53</v>
      </c>
      <c r="E117" s="35" t="s">
        <v>125</v>
      </c>
    </row>
    <row r="118" spans="1:16" ht="12.75">
      <c r="A118" s="25" t="s">
        <v>45</v>
      </c>
      <c s="29" t="s">
        <v>169</v>
      </c>
      <c s="29" t="s">
        <v>351</v>
      </c>
      <c s="25" t="s">
        <v>47</v>
      </c>
      <c s="30" t="s">
        <v>352</v>
      </c>
      <c s="31" t="s">
        <v>49</v>
      </c>
      <c s="32">
        <v>35.425</v>
      </c>
      <c s="33">
        <v>0</v>
      </c>
      <c s="33">
        <f>ROUND(ROUND(H118,2)*ROUND(G118,3),2)</f>
      </c>
      <c r="O118">
        <f>(I118*21)/100</f>
      </c>
      <c t="s">
        <v>23</v>
      </c>
    </row>
    <row r="119" spans="1:5" ht="12.75">
      <c r="A119" s="34" t="s">
        <v>50</v>
      </c>
      <c r="E119" s="35" t="s">
        <v>47</v>
      </c>
    </row>
    <row r="120" spans="1:5" ht="102">
      <c r="A120" s="36" t="s">
        <v>51</v>
      </c>
      <c r="E120" s="37" t="s">
        <v>1220</v>
      </c>
    </row>
    <row r="121" spans="1:5" ht="89.25">
      <c r="A121" t="s">
        <v>53</v>
      </c>
      <c r="E121" s="35" t="s">
        <v>354</v>
      </c>
    </row>
    <row r="122" spans="1:16" ht="12.75">
      <c r="A122" s="25" t="s">
        <v>45</v>
      </c>
      <c s="29" t="s">
        <v>175</v>
      </c>
      <c s="29" t="s">
        <v>1221</v>
      </c>
      <c s="25" t="s">
        <v>47</v>
      </c>
      <c s="30" t="s">
        <v>1222</v>
      </c>
      <c s="31" t="s">
        <v>49</v>
      </c>
      <c s="32">
        <v>16.6</v>
      </c>
      <c s="33">
        <v>0</v>
      </c>
      <c s="33">
        <f>ROUND(ROUND(H122,2)*ROUND(G122,3),2)</f>
      </c>
      <c r="O122">
        <f>(I122*21)/100</f>
      </c>
      <c t="s">
        <v>23</v>
      </c>
    </row>
    <row r="123" spans="1:5" ht="12.75">
      <c r="A123" s="34" t="s">
        <v>50</v>
      </c>
      <c r="E123" s="35" t="s">
        <v>47</v>
      </c>
    </row>
    <row r="124" spans="1:5" ht="76.5">
      <c r="A124" s="36" t="s">
        <v>51</v>
      </c>
      <c r="E124" s="37" t="s">
        <v>1223</v>
      </c>
    </row>
    <row r="125" spans="1:5" ht="89.25">
      <c r="A125" t="s">
        <v>53</v>
      </c>
      <c r="E125" s="35" t="s">
        <v>354</v>
      </c>
    </row>
    <row r="126" spans="1:16" ht="12.75">
      <c r="A126" s="25" t="s">
        <v>45</v>
      </c>
      <c s="29" t="s">
        <v>180</v>
      </c>
      <c s="29" t="s">
        <v>127</v>
      </c>
      <c s="25" t="s">
        <v>47</v>
      </c>
      <c s="30" t="s">
        <v>128</v>
      </c>
      <c s="31" t="s">
        <v>49</v>
      </c>
      <c s="32">
        <v>70.5</v>
      </c>
      <c s="33">
        <v>0</v>
      </c>
      <c s="33">
        <f>ROUND(ROUND(H126,2)*ROUND(G126,3),2)</f>
      </c>
      <c r="O126">
        <f>(I126*21)/100</f>
      </c>
      <c t="s">
        <v>23</v>
      </c>
    </row>
    <row r="127" spans="1:5" ht="12.75">
      <c r="A127" s="34" t="s">
        <v>50</v>
      </c>
      <c r="E127" s="35" t="s">
        <v>47</v>
      </c>
    </row>
    <row r="128" spans="1:5" ht="102">
      <c r="A128" s="36" t="s">
        <v>51</v>
      </c>
      <c r="E128" s="37" t="s">
        <v>1224</v>
      </c>
    </row>
    <row r="129" spans="1:5" ht="344.25">
      <c r="A129" t="s">
        <v>53</v>
      </c>
      <c r="E129" s="35" t="s">
        <v>130</v>
      </c>
    </row>
    <row r="130" spans="1:16" ht="12.75">
      <c r="A130" s="25" t="s">
        <v>45</v>
      </c>
      <c s="29" t="s">
        <v>185</v>
      </c>
      <c s="29" t="s">
        <v>132</v>
      </c>
      <c s="25" t="s">
        <v>47</v>
      </c>
      <c s="30" t="s">
        <v>133</v>
      </c>
      <c s="31" t="s">
        <v>49</v>
      </c>
      <c s="32">
        <v>8.4</v>
      </c>
      <c s="33">
        <v>0</v>
      </c>
      <c s="33">
        <f>ROUND(ROUND(H130,2)*ROUND(G130,3),2)</f>
      </c>
      <c r="O130">
        <f>(I130*21)/100</f>
      </c>
      <c t="s">
        <v>23</v>
      </c>
    </row>
    <row r="131" spans="1:5" ht="12.75">
      <c r="A131" s="34" t="s">
        <v>50</v>
      </c>
      <c r="E131" s="35" t="s">
        <v>47</v>
      </c>
    </row>
    <row r="132" spans="1:5" ht="76.5">
      <c r="A132" s="36" t="s">
        <v>51</v>
      </c>
      <c r="E132" s="37" t="s">
        <v>1225</v>
      </c>
    </row>
    <row r="133" spans="1:5" ht="344.25">
      <c r="A133" t="s">
        <v>53</v>
      </c>
      <c r="E133" s="35" t="s">
        <v>130</v>
      </c>
    </row>
    <row r="134" spans="1:16" ht="12.75">
      <c r="A134" s="25" t="s">
        <v>45</v>
      </c>
      <c s="29" t="s">
        <v>189</v>
      </c>
      <c s="29" t="s">
        <v>136</v>
      </c>
      <c s="25" t="s">
        <v>47</v>
      </c>
      <c s="30" t="s">
        <v>137</v>
      </c>
      <c s="31" t="s">
        <v>49</v>
      </c>
      <c s="32">
        <v>142.175</v>
      </c>
      <c s="33">
        <v>0</v>
      </c>
      <c s="33">
        <f>ROUND(ROUND(H134,2)*ROUND(G134,3),2)</f>
      </c>
      <c r="O134">
        <f>(I134*21)/100</f>
      </c>
      <c t="s">
        <v>23</v>
      </c>
    </row>
    <row r="135" spans="1:5" ht="12.75">
      <c r="A135" s="34" t="s">
        <v>50</v>
      </c>
      <c r="E135" s="35" t="s">
        <v>47</v>
      </c>
    </row>
    <row r="136" spans="1:5" ht="89.25">
      <c r="A136" s="36" t="s">
        <v>51</v>
      </c>
      <c r="E136" s="37" t="s">
        <v>1226</v>
      </c>
    </row>
    <row r="137" spans="1:5" ht="216.75">
      <c r="A137" t="s">
        <v>53</v>
      </c>
      <c r="E137" s="35" t="s">
        <v>139</v>
      </c>
    </row>
    <row r="138" spans="1:16" ht="12.75">
      <c r="A138" s="25" t="s">
        <v>45</v>
      </c>
      <c s="29" t="s">
        <v>194</v>
      </c>
      <c s="29" t="s">
        <v>473</v>
      </c>
      <c s="25" t="s">
        <v>47</v>
      </c>
      <c s="30" t="s">
        <v>474</v>
      </c>
      <c s="31" t="s">
        <v>49</v>
      </c>
      <c s="32">
        <v>10</v>
      </c>
      <c s="33">
        <v>0</v>
      </c>
      <c s="33">
        <f>ROUND(ROUND(H138,2)*ROUND(G138,3),2)</f>
      </c>
      <c r="O138">
        <f>(I138*21)/100</f>
      </c>
      <c t="s">
        <v>23</v>
      </c>
    </row>
    <row r="139" spans="1:5" ht="12.75">
      <c r="A139" s="34" t="s">
        <v>50</v>
      </c>
      <c r="E139" s="35" t="s">
        <v>47</v>
      </c>
    </row>
    <row r="140" spans="1:5" ht="51">
      <c r="A140" s="36" t="s">
        <v>51</v>
      </c>
      <c r="E140" s="37" t="s">
        <v>1227</v>
      </c>
    </row>
    <row r="141" spans="1:5" ht="255">
      <c r="A141" t="s">
        <v>53</v>
      </c>
      <c r="E141" s="35" t="s">
        <v>476</v>
      </c>
    </row>
    <row r="142" spans="1:16" ht="12.75">
      <c r="A142" s="25" t="s">
        <v>45</v>
      </c>
      <c s="29" t="s">
        <v>198</v>
      </c>
      <c s="29" t="s">
        <v>150</v>
      </c>
      <c s="25" t="s">
        <v>47</v>
      </c>
      <c s="30" t="s">
        <v>151</v>
      </c>
      <c s="31" t="s">
        <v>152</v>
      </c>
      <c s="32">
        <v>432</v>
      </c>
      <c s="33">
        <v>0</v>
      </c>
      <c s="33">
        <f>ROUND(ROUND(H142,2)*ROUND(G142,3),2)</f>
      </c>
      <c r="O142">
        <f>(I142*21)/100</f>
      </c>
      <c t="s">
        <v>23</v>
      </c>
    </row>
    <row r="143" spans="1:5" ht="12.75">
      <c r="A143" s="34" t="s">
        <v>50</v>
      </c>
      <c r="E143" s="35" t="s">
        <v>47</v>
      </c>
    </row>
    <row r="144" spans="1:5" ht="63.75">
      <c r="A144" s="36" t="s">
        <v>51</v>
      </c>
      <c r="E144" s="37" t="s">
        <v>1228</v>
      </c>
    </row>
    <row r="145" spans="1:5" ht="51">
      <c r="A145" t="s">
        <v>53</v>
      </c>
      <c r="E145" s="35" t="s">
        <v>154</v>
      </c>
    </row>
    <row r="146" spans="1:16" ht="12.75">
      <c r="A146" s="25" t="s">
        <v>45</v>
      </c>
      <c s="29" t="s">
        <v>202</v>
      </c>
      <c s="29" t="s">
        <v>156</v>
      </c>
      <c s="25" t="s">
        <v>47</v>
      </c>
      <c s="30" t="s">
        <v>157</v>
      </c>
      <c s="31" t="s">
        <v>152</v>
      </c>
      <c s="32">
        <v>74.375</v>
      </c>
      <c s="33">
        <v>0</v>
      </c>
      <c s="33">
        <f>ROUND(ROUND(H146,2)*ROUND(G146,3),2)</f>
      </c>
      <c r="O146">
        <f>(I146*21)/100</f>
      </c>
      <c t="s">
        <v>23</v>
      </c>
    </row>
    <row r="147" spans="1:5" ht="12.75">
      <c r="A147" s="34" t="s">
        <v>50</v>
      </c>
      <c r="E147" s="35" t="s">
        <v>47</v>
      </c>
    </row>
    <row r="148" spans="1:5" ht="76.5">
      <c r="A148" s="36" t="s">
        <v>51</v>
      </c>
      <c r="E148" s="37" t="s">
        <v>1229</v>
      </c>
    </row>
    <row r="149" spans="1:5" ht="51">
      <c r="A149" t="s">
        <v>53</v>
      </c>
      <c r="E149" s="35" t="s">
        <v>159</v>
      </c>
    </row>
    <row r="150" spans="1:16" ht="12.75">
      <c r="A150" s="25" t="s">
        <v>45</v>
      </c>
      <c s="29" t="s">
        <v>207</v>
      </c>
      <c s="29" t="s">
        <v>483</v>
      </c>
      <c s="25" t="s">
        <v>47</v>
      </c>
      <c s="30" t="s">
        <v>484</v>
      </c>
      <c s="31" t="s">
        <v>152</v>
      </c>
      <c s="32">
        <v>33.125</v>
      </c>
      <c s="33">
        <v>0</v>
      </c>
      <c s="33">
        <f>ROUND(ROUND(H150,2)*ROUND(G150,3),2)</f>
      </c>
      <c r="O150">
        <f>(I150*21)/100</f>
      </c>
      <c t="s">
        <v>23</v>
      </c>
    </row>
    <row r="151" spans="1:5" ht="12.75">
      <c r="A151" s="34" t="s">
        <v>50</v>
      </c>
      <c r="E151" s="35" t="s">
        <v>47</v>
      </c>
    </row>
    <row r="152" spans="1:5" ht="12.75">
      <c r="A152" s="36" t="s">
        <v>51</v>
      </c>
      <c r="E152" s="37" t="s">
        <v>1230</v>
      </c>
    </row>
    <row r="153" spans="1:5" ht="63.75">
      <c r="A153" t="s">
        <v>53</v>
      </c>
      <c r="E153" s="35" t="s">
        <v>164</v>
      </c>
    </row>
    <row r="154" spans="1:16" ht="12.75">
      <c r="A154" s="25" t="s">
        <v>45</v>
      </c>
      <c s="29" t="s">
        <v>211</v>
      </c>
      <c s="29" t="s">
        <v>852</v>
      </c>
      <c s="25" t="s">
        <v>47</v>
      </c>
      <c s="30" t="s">
        <v>853</v>
      </c>
      <c s="31" t="s">
        <v>152</v>
      </c>
      <c s="32">
        <v>11.25</v>
      </c>
      <c s="33">
        <v>0</v>
      </c>
      <c s="33">
        <f>ROUND(ROUND(H154,2)*ROUND(G154,3),2)</f>
      </c>
      <c r="O154">
        <f>(I154*21)/100</f>
      </c>
      <c t="s">
        <v>23</v>
      </c>
    </row>
    <row r="155" spans="1:5" ht="12.75">
      <c r="A155" s="34" t="s">
        <v>50</v>
      </c>
      <c r="E155" s="35" t="s">
        <v>47</v>
      </c>
    </row>
    <row r="156" spans="1:5" ht="51">
      <c r="A156" s="36" t="s">
        <v>51</v>
      </c>
      <c r="E156" s="37" t="s">
        <v>1231</v>
      </c>
    </row>
    <row r="157" spans="1:5" ht="63.75">
      <c r="A157" t="s">
        <v>53</v>
      </c>
      <c r="E157" s="35" t="s">
        <v>855</v>
      </c>
    </row>
    <row r="158" spans="1:16" ht="12.75">
      <c r="A158" s="25" t="s">
        <v>45</v>
      </c>
      <c s="29" t="s">
        <v>215</v>
      </c>
      <c s="29" t="s">
        <v>166</v>
      </c>
      <c s="25" t="s">
        <v>47</v>
      </c>
      <c s="30" t="s">
        <v>167</v>
      </c>
      <c s="31" t="s">
        <v>152</v>
      </c>
      <c s="32">
        <v>43.05</v>
      </c>
      <c s="33">
        <v>0</v>
      </c>
      <c s="33">
        <f>ROUND(ROUND(H158,2)*ROUND(G158,3),2)</f>
      </c>
      <c r="O158">
        <f>(I158*21)/100</f>
      </c>
      <c t="s">
        <v>23</v>
      </c>
    </row>
    <row r="159" spans="1:5" ht="12.75">
      <c r="A159" s="34" t="s">
        <v>50</v>
      </c>
      <c r="E159" s="35" t="s">
        <v>47</v>
      </c>
    </row>
    <row r="160" spans="1:5" ht="63.75">
      <c r="A160" s="36" t="s">
        <v>51</v>
      </c>
      <c r="E160" s="37" t="s">
        <v>1232</v>
      </c>
    </row>
    <row r="161" spans="1:5" ht="63.75">
      <c r="A161" t="s">
        <v>53</v>
      </c>
      <c r="E161" s="35" t="s">
        <v>168</v>
      </c>
    </row>
    <row r="162" spans="1:16" ht="12.75">
      <c r="A162" s="25" t="s">
        <v>45</v>
      </c>
      <c s="29" t="s">
        <v>221</v>
      </c>
      <c s="29" t="s">
        <v>170</v>
      </c>
      <c s="25" t="s">
        <v>47</v>
      </c>
      <c s="30" t="s">
        <v>171</v>
      </c>
      <c s="31" t="s">
        <v>152</v>
      </c>
      <c s="32">
        <v>44.375</v>
      </c>
      <c s="33">
        <v>0</v>
      </c>
      <c s="33">
        <f>ROUND(ROUND(H162,2)*ROUND(G162,3),2)</f>
      </c>
      <c r="O162">
        <f>(I162*21)/100</f>
      </c>
      <c t="s">
        <v>23</v>
      </c>
    </row>
    <row r="163" spans="1:5" ht="12.75">
      <c r="A163" s="34" t="s">
        <v>50</v>
      </c>
      <c r="E163" s="35" t="s">
        <v>47</v>
      </c>
    </row>
    <row r="164" spans="1:5" ht="63.75">
      <c r="A164" s="36" t="s">
        <v>51</v>
      </c>
      <c r="E164" s="37" t="s">
        <v>1233</v>
      </c>
    </row>
    <row r="165" spans="1:5" ht="76.5">
      <c r="A165" t="s">
        <v>53</v>
      </c>
      <c r="E165" s="35" t="s">
        <v>173</v>
      </c>
    </row>
    <row r="166" spans="1:18" ht="12.75" customHeight="1">
      <c r="A166" s="6" t="s">
        <v>43</v>
      </c>
      <c s="6"/>
      <c s="39" t="s">
        <v>23</v>
      </c>
      <c s="6"/>
      <c s="27" t="s">
        <v>490</v>
      </c>
      <c s="6"/>
      <c s="6"/>
      <c s="6"/>
      <c s="40">
        <f>0+Q166</f>
      </c>
      <c r="O166">
        <f>0+R166</f>
      </c>
      <c r="Q166">
        <f>0+I167+I171+I175+I179+I183+I187+I191+I195+I199+I203+I207+I211</f>
      </c>
      <c>
        <f>0+O167+O171+O175+O179+O183+O187+O191+O195+O199+O203+O207+O211</f>
      </c>
    </row>
    <row r="167" spans="1:16" ht="12.75">
      <c r="A167" s="25" t="s">
        <v>45</v>
      </c>
      <c s="29" t="s">
        <v>226</v>
      </c>
      <c s="29" t="s">
        <v>857</v>
      </c>
      <c s="25" t="s">
        <v>47</v>
      </c>
      <c s="30" t="s">
        <v>858</v>
      </c>
      <c s="31" t="s">
        <v>110</v>
      </c>
      <c s="32">
        <v>26.6</v>
      </c>
      <c s="33">
        <v>0</v>
      </c>
      <c s="33">
        <f>ROUND(ROUND(H167,2)*ROUND(G167,3),2)</f>
      </c>
      <c r="O167">
        <f>(I167*21)/100</f>
      </c>
      <c t="s">
        <v>23</v>
      </c>
    </row>
    <row r="168" spans="1:5" ht="12.75">
      <c r="A168" s="34" t="s">
        <v>50</v>
      </c>
      <c r="E168" s="35" t="s">
        <v>47</v>
      </c>
    </row>
    <row r="169" spans="1:5" ht="51">
      <c r="A169" s="36" t="s">
        <v>51</v>
      </c>
      <c r="E169" s="37" t="s">
        <v>1234</v>
      </c>
    </row>
    <row r="170" spans="1:5" ht="191.25">
      <c r="A170" t="s">
        <v>53</v>
      </c>
      <c r="E170" s="35" t="s">
        <v>860</v>
      </c>
    </row>
    <row r="171" spans="1:16" ht="12.75">
      <c r="A171" s="25" t="s">
        <v>45</v>
      </c>
      <c s="29" t="s">
        <v>230</v>
      </c>
      <c s="29" t="s">
        <v>491</v>
      </c>
      <c s="25" t="s">
        <v>47</v>
      </c>
      <c s="30" t="s">
        <v>492</v>
      </c>
      <c s="31" t="s">
        <v>49</v>
      </c>
      <c s="32">
        <v>0.14</v>
      </c>
      <c s="33">
        <v>0</v>
      </c>
      <c s="33">
        <f>ROUND(ROUND(H171,2)*ROUND(G171,3),2)</f>
      </c>
      <c r="O171">
        <f>(I171*21)/100</f>
      </c>
      <c t="s">
        <v>23</v>
      </c>
    </row>
    <row r="172" spans="1:5" ht="12.75">
      <c r="A172" s="34" t="s">
        <v>50</v>
      </c>
      <c r="E172" s="35" t="s">
        <v>47</v>
      </c>
    </row>
    <row r="173" spans="1:5" ht="25.5">
      <c r="A173" s="36" t="s">
        <v>51</v>
      </c>
      <c r="E173" s="37" t="s">
        <v>1235</v>
      </c>
    </row>
    <row r="174" spans="1:5" ht="76.5">
      <c r="A174" t="s">
        <v>53</v>
      </c>
      <c r="E174" s="35" t="s">
        <v>494</v>
      </c>
    </row>
    <row r="175" spans="1:16" ht="12.75">
      <c r="A175" s="25" t="s">
        <v>45</v>
      </c>
      <c s="29" t="s">
        <v>234</v>
      </c>
      <c s="29" t="s">
        <v>1236</v>
      </c>
      <c s="25" t="s">
        <v>47</v>
      </c>
      <c s="30" t="s">
        <v>1237</v>
      </c>
      <c s="31" t="s">
        <v>110</v>
      </c>
      <c s="32">
        <v>1.6</v>
      </c>
      <c s="33">
        <v>0</v>
      </c>
      <c s="33">
        <f>ROUND(ROUND(H175,2)*ROUND(G175,3),2)</f>
      </c>
      <c r="O175">
        <f>(I175*21)/100</f>
      </c>
      <c t="s">
        <v>23</v>
      </c>
    </row>
    <row r="176" spans="1:5" ht="12.75">
      <c r="A176" s="34" t="s">
        <v>50</v>
      </c>
      <c r="E176" s="35" t="s">
        <v>47</v>
      </c>
    </row>
    <row r="177" spans="1:5" ht="38.25">
      <c r="A177" s="36" t="s">
        <v>51</v>
      </c>
      <c r="E177" s="37" t="s">
        <v>1238</v>
      </c>
    </row>
    <row r="178" spans="1:5" ht="89.25">
      <c r="A178" t="s">
        <v>53</v>
      </c>
      <c r="E178" s="35" t="s">
        <v>506</v>
      </c>
    </row>
    <row r="179" spans="1:16" ht="12.75">
      <c r="A179" s="25" t="s">
        <v>45</v>
      </c>
      <c s="29" t="s">
        <v>240</v>
      </c>
      <c s="29" t="s">
        <v>1239</v>
      </c>
      <c s="25" t="s">
        <v>47</v>
      </c>
      <c s="30" t="s">
        <v>1240</v>
      </c>
      <c s="31" t="s">
        <v>110</v>
      </c>
      <c s="32">
        <v>2.4</v>
      </c>
      <c s="33">
        <v>0</v>
      </c>
      <c s="33">
        <f>ROUND(ROUND(H179,2)*ROUND(G179,3),2)</f>
      </c>
      <c r="O179">
        <f>(I179*21)/100</f>
      </c>
      <c t="s">
        <v>23</v>
      </c>
    </row>
    <row r="180" spans="1:5" ht="12.75">
      <c r="A180" s="34" t="s">
        <v>50</v>
      </c>
      <c r="E180" s="35" t="s">
        <v>47</v>
      </c>
    </row>
    <row r="181" spans="1:5" ht="38.25">
      <c r="A181" s="36" t="s">
        <v>51</v>
      </c>
      <c r="E181" s="37" t="s">
        <v>1241</v>
      </c>
    </row>
    <row r="182" spans="1:5" ht="89.25">
      <c r="A182" t="s">
        <v>53</v>
      </c>
      <c r="E182" s="35" t="s">
        <v>506</v>
      </c>
    </row>
    <row r="183" spans="1:16" ht="12.75">
      <c r="A183" s="25" t="s">
        <v>45</v>
      </c>
      <c s="29" t="s">
        <v>247</v>
      </c>
      <c s="29" t="s">
        <v>510</v>
      </c>
      <c s="25" t="s">
        <v>29</v>
      </c>
      <c s="30" t="s">
        <v>511</v>
      </c>
      <c s="31" t="s">
        <v>49</v>
      </c>
      <c s="32">
        <v>1.25</v>
      </c>
      <c s="33">
        <v>0</v>
      </c>
      <c s="33">
        <f>ROUND(ROUND(H183,2)*ROUND(G183,3),2)</f>
      </c>
      <c r="O183">
        <f>(I183*21)/100</f>
      </c>
      <c t="s">
        <v>23</v>
      </c>
    </row>
    <row r="184" spans="1:5" ht="12.75">
      <c r="A184" s="34" t="s">
        <v>50</v>
      </c>
      <c r="E184" s="35" t="s">
        <v>47</v>
      </c>
    </row>
    <row r="185" spans="1:5" ht="25.5">
      <c r="A185" s="36" t="s">
        <v>51</v>
      </c>
      <c r="E185" s="37" t="s">
        <v>1242</v>
      </c>
    </row>
    <row r="186" spans="1:5" ht="395.25">
      <c r="A186" t="s">
        <v>53</v>
      </c>
      <c r="E186" s="35" t="s">
        <v>513</v>
      </c>
    </row>
    <row r="187" spans="1:16" ht="12.75">
      <c r="A187" s="25" t="s">
        <v>45</v>
      </c>
      <c s="29" t="s">
        <v>252</v>
      </c>
      <c s="29" t="s">
        <v>510</v>
      </c>
      <c s="25" t="s">
        <v>23</v>
      </c>
      <c s="30" t="s">
        <v>511</v>
      </c>
      <c s="31" t="s">
        <v>49</v>
      </c>
      <c s="32">
        <v>8.4</v>
      </c>
      <c s="33">
        <v>0</v>
      </c>
      <c s="33">
        <f>ROUND(ROUND(H187,2)*ROUND(G187,3),2)</f>
      </c>
      <c r="O187">
        <f>(I187*21)/100</f>
      </c>
      <c t="s">
        <v>23</v>
      </c>
    </row>
    <row r="188" spans="1:5" ht="12.75">
      <c r="A188" s="34" t="s">
        <v>50</v>
      </c>
      <c r="E188" s="35" t="s">
        <v>47</v>
      </c>
    </row>
    <row r="189" spans="1:5" ht="25.5">
      <c r="A189" s="36" t="s">
        <v>51</v>
      </c>
      <c r="E189" s="37" t="s">
        <v>1243</v>
      </c>
    </row>
    <row r="190" spans="1:5" ht="395.25">
      <c r="A190" t="s">
        <v>53</v>
      </c>
      <c r="E190" s="35" t="s">
        <v>513</v>
      </c>
    </row>
    <row r="191" spans="1:16" ht="12.75">
      <c r="A191" s="25" t="s">
        <v>45</v>
      </c>
      <c s="29" t="s">
        <v>256</v>
      </c>
      <c s="29" t="s">
        <v>514</v>
      </c>
      <c s="25" t="s">
        <v>29</v>
      </c>
      <c s="30" t="s">
        <v>515</v>
      </c>
      <c s="31" t="s">
        <v>57</v>
      </c>
      <c s="32">
        <v>0.25</v>
      </c>
      <c s="33">
        <v>0</v>
      </c>
      <c s="33">
        <f>ROUND(ROUND(H191,2)*ROUND(G191,3),2)</f>
      </c>
      <c r="O191">
        <f>(I191*21)/100</f>
      </c>
      <c t="s">
        <v>23</v>
      </c>
    </row>
    <row r="192" spans="1:5" ht="12.75">
      <c r="A192" s="34" t="s">
        <v>50</v>
      </c>
      <c r="E192" s="35" t="s">
        <v>47</v>
      </c>
    </row>
    <row r="193" spans="1:5" ht="38.25">
      <c r="A193" s="36" t="s">
        <v>51</v>
      </c>
      <c r="E193" s="37" t="s">
        <v>1244</v>
      </c>
    </row>
    <row r="194" spans="1:5" ht="306">
      <c r="A194" t="s">
        <v>53</v>
      </c>
      <c r="E194" s="35" t="s">
        <v>517</v>
      </c>
    </row>
    <row r="195" spans="1:16" ht="12.75">
      <c r="A195" s="25" t="s">
        <v>45</v>
      </c>
      <c s="29" t="s">
        <v>262</v>
      </c>
      <c s="29" t="s">
        <v>514</v>
      </c>
      <c s="25" t="s">
        <v>23</v>
      </c>
      <c s="30" t="s">
        <v>515</v>
      </c>
      <c s="31" t="s">
        <v>57</v>
      </c>
      <c s="32">
        <v>1.26</v>
      </c>
      <c s="33">
        <v>0</v>
      </c>
      <c s="33">
        <f>ROUND(ROUND(H195,2)*ROUND(G195,3),2)</f>
      </c>
      <c r="O195">
        <f>(I195*21)/100</f>
      </c>
      <c t="s">
        <v>23</v>
      </c>
    </row>
    <row r="196" spans="1:5" ht="12.75">
      <c r="A196" s="34" t="s">
        <v>50</v>
      </c>
      <c r="E196" s="35" t="s">
        <v>47</v>
      </c>
    </row>
    <row r="197" spans="1:5" ht="38.25">
      <c r="A197" s="36" t="s">
        <v>51</v>
      </c>
      <c r="E197" s="37" t="s">
        <v>1245</v>
      </c>
    </row>
    <row r="198" spans="1:5" ht="306">
      <c r="A198" t="s">
        <v>53</v>
      </c>
      <c r="E198" s="35" t="s">
        <v>517</v>
      </c>
    </row>
    <row r="199" spans="1:16" ht="25.5">
      <c r="A199" s="25" t="s">
        <v>45</v>
      </c>
      <c s="29" t="s">
        <v>267</v>
      </c>
      <c s="29" t="s">
        <v>518</v>
      </c>
      <c s="25" t="s">
        <v>47</v>
      </c>
      <c s="30" t="s">
        <v>519</v>
      </c>
      <c s="31" t="s">
        <v>243</v>
      </c>
      <c s="32">
        <v>120</v>
      </c>
      <c s="33">
        <v>0</v>
      </c>
      <c s="33">
        <f>ROUND(ROUND(H199,2)*ROUND(G199,3),2)</f>
      </c>
      <c r="O199">
        <f>(I199*21)/100</f>
      </c>
      <c t="s">
        <v>23</v>
      </c>
    </row>
    <row r="200" spans="1:5" ht="12.75">
      <c r="A200" s="34" t="s">
        <v>50</v>
      </c>
      <c r="E200" s="35" t="s">
        <v>47</v>
      </c>
    </row>
    <row r="201" spans="1:5" ht="51">
      <c r="A201" s="36" t="s">
        <v>51</v>
      </c>
      <c r="E201" s="37" t="s">
        <v>1246</v>
      </c>
    </row>
    <row r="202" spans="1:5" ht="89.25">
      <c r="A202" t="s">
        <v>53</v>
      </c>
      <c r="E202" s="35" t="s">
        <v>521</v>
      </c>
    </row>
    <row r="203" spans="1:16" ht="25.5">
      <c r="A203" s="25" t="s">
        <v>45</v>
      </c>
      <c s="29" t="s">
        <v>272</v>
      </c>
      <c s="29" t="s">
        <v>522</v>
      </c>
      <c s="25" t="s">
        <v>47</v>
      </c>
      <c s="30" t="s">
        <v>523</v>
      </c>
      <c s="31" t="s">
        <v>243</v>
      </c>
      <c s="32">
        <v>449.6</v>
      </c>
      <c s="33">
        <v>0</v>
      </c>
      <c s="33">
        <f>ROUND(ROUND(H203,2)*ROUND(G203,3),2)</f>
      </c>
      <c r="O203">
        <f>(I203*21)/100</f>
      </c>
      <c t="s">
        <v>23</v>
      </c>
    </row>
    <row r="204" spans="1:5" ht="12.75">
      <c r="A204" s="34" t="s">
        <v>50</v>
      </c>
      <c r="E204" s="35" t="s">
        <v>47</v>
      </c>
    </row>
    <row r="205" spans="1:5" ht="63.75">
      <c r="A205" s="36" t="s">
        <v>51</v>
      </c>
      <c r="E205" s="37" t="s">
        <v>1247</v>
      </c>
    </row>
    <row r="206" spans="1:5" ht="89.25">
      <c r="A206" t="s">
        <v>53</v>
      </c>
      <c r="E206" s="35" t="s">
        <v>521</v>
      </c>
    </row>
    <row r="207" spans="1:16" ht="12.75">
      <c r="A207" s="25" t="s">
        <v>45</v>
      </c>
      <c s="29" t="s">
        <v>277</v>
      </c>
      <c s="29" t="s">
        <v>525</v>
      </c>
      <c s="25" t="s">
        <v>47</v>
      </c>
      <c s="30" t="s">
        <v>526</v>
      </c>
      <c s="31" t="s">
        <v>152</v>
      </c>
      <c s="32">
        <v>144</v>
      </c>
      <c s="33">
        <v>0</v>
      </c>
      <c s="33">
        <f>ROUND(ROUND(H207,2)*ROUND(G207,3),2)</f>
      </c>
      <c r="O207">
        <f>(I207*21)/100</f>
      </c>
      <c t="s">
        <v>23</v>
      </c>
    </row>
    <row r="208" spans="1:5" ht="12.75">
      <c r="A208" s="34" t="s">
        <v>50</v>
      </c>
      <c r="E208" s="35" t="s">
        <v>47</v>
      </c>
    </row>
    <row r="209" spans="1:5" ht="51">
      <c r="A209" s="36" t="s">
        <v>51</v>
      </c>
      <c r="E209" s="37" t="s">
        <v>1248</v>
      </c>
    </row>
    <row r="210" spans="1:5" ht="153">
      <c r="A210" t="s">
        <v>53</v>
      </c>
      <c r="E210" s="35" t="s">
        <v>528</v>
      </c>
    </row>
    <row r="211" spans="1:16" ht="12.75">
      <c r="A211" s="25" t="s">
        <v>45</v>
      </c>
      <c s="29" t="s">
        <v>281</v>
      </c>
      <c s="29" t="s">
        <v>529</v>
      </c>
      <c s="25" t="s">
        <v>47</v>
      </c>
      <c s="30" t="s">
        <v>530</v>
      </c>
      <c s="31" t="s">
        <v>152</v>
      </c>
      <c s="32">
        <v>72</v>
      </c>
      <c s="33">
        <v>0</v>
      </c>
      <c s="33">
        <f>ROUND(ROUND(H211,2)*ROUND(G211,3),2)</f>
      </c>
      <c r="O211">
        <f>(I211*21)/100</f>
      </c>
      <c t="s">
        <v>23</v>
      </c>
    </row>
    <row r="212" spans="1:5" ht="12.75">
      <c r="A212" s="34" t="s">
        <v>50</v>
      </c>
      <c r="E212" s="35" t="s">
        <v>47</v>
      </c>
    </row>
    <row r="213" spans="1:5" ht="51">
      <c r="A213" s="36" t="s">
        <v>51</v>
      </c>
      <c r="E213" s="37" t="s">
        <v>1249</v>
      </c>
    </row>
    <row r="214" spans="1:5" ht="153">
      <c r="A214" t="s">
        <v>53</v>
      </c>
      <c r="E214" s="35" t="s">
        <v>532</v>
      </c>
    </row>
    <row r="215" spans="1:18" ht="12.75" customHeight="1">
      <c r="A215" s="6" t="s">
        <v>43</v>
      </c>
      <c s="6"/>
      <c s="39" t="s">
        <v>22</v>
      </c>
      <c s="6"/>
      <c s="27" t="s">
        <v>375</v>
      </c>
      <c s="6"/>
      <c s="6"/>
      <c s="6"/>
      <c s="40">
        <f>0+Q215</f>
      </c>
      <c r="O215">
        <f>0+R215</f>
      </c>
      <c r="Q215">
        <f>0+I216+I220+I224+I228+I232+I236</f>
      </c>
      <c>
        <f>0+O216+O220+O224+O228+O232+O236</f>
      </c>
    </row>
    <row r="216" spans="1:16" ht="12.75">
      <c r="A216" s="25" t="s">
        <v>45</v>
      </c>
      <c s="29" t="s">
        <v>286</v>
      </c>
      <c s="29" t="s">
        <v>533</v>
      </c>
      <c s="25" t="s">
        <v>47</v>
      </c>
      <c s="30" t="s">
        <v>534</v>
      </c>
      <c s="31" t="s">
        <v>535</v>
      </c>
      <c s="32">
        <v>108</v>
      </c>
      <c s="33">
        <v>0</v>
      </c>
      <c s="33">
        <f>ROUND(ROUND(H216,2)*ROUND(G216,3),2)</f>
      </c>
      <c r="O216">
        <f>(I216*21)/100</f>
      </c>
      <c t="s">
        <v>23</v>
      </c>
    </row>
    <row r="217" spans="1:5" ht="12.75">
      <c r="A217" s="34" t="s">
        <v>50</v>
      </c>
      <c r="E217" s="35" t="s">
        <v>47</v>
      </c>
    </row>
    <row r="218" spans="1:5" ht="63.75">
      <c r="A218" s="36" t="s">
        <v>51</v>
      </c>
      <c r="E218" s="37" t="s">
        <v>1250</v>
      </c>
    </row>
    <row r="219" spans="1:5" ht="63.75">
      <c r="A219" t="s">
        <v>53</v>
      </c>
      <c r="E219" s="35" t="s">
        <v>537</v>
      </c>
    </row>
    <row r="220" spans="1:16" ht="12.75">
      <c r="A220" s="25" t="s">
        <v>45</v>
      </c>
      <c s="29" t="s">
        <v>291</v>
      </c>
      <c s="29" t="s">
        <v>538</v>
      </c>
      <c s="25" t="s">
        <v>47</v>
      </c>
      <c s="30" t="s">
        <v>539</v>
      </c>
      <c s="31" t="s">
        <v>49</v>
      </c>
      <c s="32">
        <v>6.9</v>
      </c>
      <c s="33">
        <v>0</v>
      </c>
      <c s="33">
        <f>ROUND(ROUND(H220,2)*ROUND(G220,3),2)</f>
      </c>
      <c r="O220">
        <f>(I220*21)/100</f>
      </c>
      <c t="s">
        <v>23</v>
      </c>
    </row>
    <row r="221" spans="1:5" ht="12.75">
      <c r="A221" s="34" t="s">
        <v>50</v>
      </c>
      <c r="E221" s="35" t="s">
        <v>47</v>
      </c>
    </row>
    <row r="222" spans="1:5" ht="76.5">
      <c r="A222" s="36" t="s">
        <v>51</v>
      </c>
      <c r="E222" s="37" t="s">
        <v>1251</v>
      </c>
    </row>
    <row r="223" spans="1:5" ht="395.25">
      <c r="A223" t="s">
        <v>53</v>
      </c>
      <c r="E223" s="35" t="s">
        <v>513</v>
      </c>
    </row>
    <row r="224" spans="1:16" ht="12.75">
      <c r="A224" s="25" t="s">
        <v>45</v>
      </c>
      <c s="29" t="s">
        <v>438</v>
      </c>
      <c s="29" t="s">
        <v>541</v>
      </c>
      <c s="25" t="s">
        <v>47</v>
      </c>
      <c s="30" t="s">
        <v>542</v>
      </c>
      <c s="31" t="s">
        <v>57</v>
      </c>
      <c s="32">
        <v>1.139</v>
      </c>
      <c s="33">
        <v>0</v>
      </c>
      <c s="33">
        <f>ROUND(ROUND(H224,2)*ROUND(G224,3),2)</f>
      </c>
      <c r="O224">
        <f>(I224*21)/100</f>
      </c>
      <c t="s">
        <v>23</v>
      </c>
    </row>
    <row r="225" spans="1:5" ht="12.75">
      <c r="A225" s="34" t="s">
        <v>50</v>
      </c>
      <c r="E225" s="35" t="s">
        <v>47</v>
      </c>
    </row>
    <row r="226" spans="1:5" ht="25.5">
      <c r="A226" s="36" t="s">
        <v>51</v>
      </c>
      <c r="E226" s="37" t="s">
        <v>1252</v>
      </c>
    </row>
    <row r="227" spans="1:5" ht="293.25">
      <c r="A227" t="s">
        <v>53</v>
      </c>
      <c r="E227" s="35" t="s">
        <v>544</v>
      </c>
    </row>
    <row r="228" spans="1:16" ht="12.75">
      <c r="A228" s="25" t="s">
        <v>45</v>
      </c>
      <c s="29" t="s">
        <v>440</v>
      </c>
      <c s="29" t="s">
        <v>545</v>
      </c>
      <c s="25" t="s">
        <v>47</v>
      </c>
      <c s="30" t="s">
        <v>546</v>
      </c>
      <c s="31" t="s">
        <v>49</v>
      </c>
      <c s="32">
        <v>2.736</v>
      </c>
      <c s="33">
        <v>0</v>
      </c>
      <c s="33">
        <f>ROUND(ROUND(H228,2)*ROUND(G228,3),2)</f>
      </c>
      <c r="O228">
        <f>(I228*21)/100</f>
      </c>
      <c t="s">
        <v>23</v>
      </c>
    </row>
    <row r="229" spans="1:5" ht="12.75">
      <c r="A229" s="34" t="s">
        <v>50</v>
      </c>
      <c r="E229" s="35" t="s">
        <v>47</v>
      </c>
    </row>
    <row r="230" spans="1:5" ht="25.5">
      <c r="A230" s="36" t="s">
        <v>51</v>
      </c>
      <c r="E230" s="37" t="s">
        <v>1253</v>
      </c>
    </row>
    <row r="231" spans="1:5" ht="395.25">
      <c r="A231" t="s">
        <v>53</v>
      </c>
      <c r="E231" s="35" t="s">
        <v>513</v>
      </c>
    </row>
    <row r="232" spans="1:16" ht="12.75">
      <c r="A232" s="25" t="s">
        <v>45</v>
      </c>
      <c s="29" t="s">
        <v>565</v>
      </c>
      <c s="29" t="s">
        <v>548</v>
      </c>
      <c s="25" t="s">
        <v>47</v>
      </c>
      <c s="30" t="s">
        <v>549</v>
      </c>
      <c s="31" t="s">
        <v>57</v>
      </c>
      <c s="32">
        <v>0.575</v>
      </c>
      <c s="33">
        <v>0</v>
      </c>
      <c s="33">
        <f>ROUND(ROUND(H232,2)*ROUND(G232,3),2)</f>
      </c>
      <c r="O232">
        <f>(I232*21)/100</f>
      </c>
      <c t="s">
        <v>23</v>
      </c>
    </row>
    <row r="233" spans="1:5" ht="12.75">
      <c r="A233" s="34" t="s">
        <v>50</v>
      </c>
      <c r="E233" s="35" t="s">
        <v>47</v>
      </c>
    </row>
    <row r="234" spans="1:5" ht="38.25">
      <c r="A234" s="36" t="s">
        <v>51</v>
      </c>
      <c r="E234" s="37" t="s">
        <v>1254</v>
      </c>
    </row>
    <row r="235" spans="1:5" ht="293.25">
      <c r="A235" t="s">
        <v>53</v>
      </c>
      <c r="E235" s="35" t="s">
        <v>544</v>
      </c>
    </row>
    <row r="236" spans="1:16" ht="12.75">
      <c r="A236" s="25" t="s">
        <v>45</v>
      </c>
      <c s="29" t="s">
        <v>569</v>
      </c>
      <c s="29" t="s">
        <v>1255</v>
      </c>
      <c s="25" t="s">
        <v>307</v>
      </c>
      <c s="30" t="s">
        <v>1256</v>
      </c>
      <c s="31" t="s">
        <v>57</v>
      </c>
      <c s="32">
        <v>8</v>
      </c>
      <c s="33">
        <v>0</v>
      </c>
      <c s="33">
        <f>ROUND(ROUND(H236,2)*ROUND(G236,3),2)</f>
      </c>
      <c r="O236">
        <f>(I236*21)/100</f>
      </c>
      <c t="s">
        <v>23</v>
      </c>
    </row>
    <row r="237" spans="1:5" ht="12.75">
      <c r="A237" s="34" t="s">
        <v>50</v>
      </c>
      <c r="E237" s="35" t="s">
        <v>47</v>
      </c>
    </row>
    <row r="238" spans="1:5" ht="38.25">
      <c r="A238" s="36" t="s">
        <v>51</v>
      </c>
      <c r="E238" s="37" t="s">
        <v>1257</v>
      </c>
    </row>
    <row r="239" spans="1:5" ht="89.25">
      <c r="A239" t="s">
        <v>53</v>
      </c>
      <c r="E239" s="35" t="s">
        <v>1258</v>
      </c>
    </row>
    <row r="240" spans="1:18" ht="12.75" customHeight="1">
      <c r="A240" s="6" t="s">
        <v>43</v>
      </c>
      <c s="6"/>
      <c s="39" t="s">
        <v>33</v>
      </c>
      <c s="6"/>
      <c s="27" t="s">
        <v>380</v>
      </c>
      <c s="6"/>
      <c s="6"/>
      <c s="6"/>
      <c s="40">
        <f>0+Q240</f>
      </c>
      <c r="O240">
        <f>0+R240</f>
      </c>
      <c r="Q240">
        <f>0+I241+I245+I249+I253+I257+I261+I265+I269+I273+I277+I281+I285+I289</f>
      </c>
      <c>
        <f>0+O241+O245+O249+O253+O257+O261+O265+O269+O273+O277+O281+O285+O289</f>
      </c>
    </row>
    <row r="241" spans="1:16" ht="12.75">
      <c r="A241" s="25" t="s">
        <v>45</v>
      </c>
      <c s="29" t="s">
        <v>574</v>
      </c>
      <c s="29" t="s">
        <v>884</v>
      </c>
      <c s="25" t="s">
        <v>47</v>
      </c>
      <c s="30" t="s">
        <v>885</v>
      </c>
      <c s="31" t="s">
        <v>49</v>
      </c>
      <c s="32">
        <v>5.04</v>
      </c>
      <c s="33">
        <v>0</v>
      </c>
      <c s="33">
        <f>ROUND(ROUND(H241,2)*ROUND(G241,3),2)</f>
      </c>
      <c r="O241">
        <f>(I241*21)/100</f>
      </c>
      <c t="s">
        <v>23</v>
      </c>
    </row>
    <row r="242" spans="1:5" ht="12.75">
      <c r="A242" s="34" t="s">
        <v>50</v>
      </c>
      <c r="E242" s="35" t="s">
        <v>47</v>
      </c>
    </row>
    <row r="243" spans="1:5" ht="63.75">
      <c r="A243" s="36" t="s">
        <v>51</v>
      </c>
      <c r="E243" s="37" t="s">
        <v>1259</v>
      </c>
    </row>
    <row r="244" spans="1:5" ht="395.25">
      <c r="A244" t="s">
        <v>53</v>
      </c>
      <c r="E244" s="35" t="s">
        <v>558</v>
      </c>
    </row>
    <row r="245" spans="1:16" ht="12.75">
      <c r="A245" s="25" t="s">
        <v>45</v>
      </c>
      <c s="29" t="s">
        <v>578</v>
      </c>
      <c s="29" t="s">
        <v>559</v>
      </c>
      <c s="25" t="s">
        <v>47</v>
      </c>
      <c s="30" t="s">
        <v>560</v>
      </c>
      <c s="31" t="s">
        <v>49</v>
      </c>
      <c s="32">
        <v>8.32</v>
      </c>
      <c s="33">
        <v>0</v>
      </c>
      <c s="33">
        <f>ROUND(ROUND(H245,2)*ROUND(G245,3),2)</f>
      </c>
      <c r="O245">
        <f>(I245*21)/100</f>
      </c>
      <c t="s">
        <v>23</v>
      </c>
    </row>
    <row r="246" spans="1:5" ht="12.75">
      <c r="A246" s="34" t="s">
        <v>50</v>
      </c>
      <c r="E246" s="35" t="s">
        <v>47</v>
      </c>
    </row>
    <row r="247" spans="1:5" ht="76.5">
      <c r="A247" s="36" t="s">
        <v>51</v>
      </c>
      <c r="E247" s="37" t="s">
        <v>1260</v>
      </c>
    </row>
    <row r="248" spans="1:5" ht="395.25">
      <c r="A248" t="s">
        <v>53</v>
      </c>
      <c r="E248" s="35" t="s">
        <v>513</v>
      </c>
    </row>
    <row r="249" spans="1:16" ht="12.75">
      <c r="A249" s="25" t="s">
        <v>45</v>
      </c>
      <c s="29" t="s">
        <v>583</v>
      </c>
      <c s="29" t="s">
        <v>562</v>
      </c>
      <c s="25" t="s">
        <v>47</v>
      </c>
      <c s="30" t="s">
        <v>563</v>
      </c>
      <c s="31" t="s">
        <v>57</v>
      </c>
      <c s="32">
        <v>1.664</v>
      </c>
      <c s="33">
        <v>0</v>
      </c>
      <c s="33">
        <f>ROUND(ROUND(H249,2)*ROUND(G249,3),2)</f>
      </c>
      <c r="O249">
        <f>(I249*21)/100</f>
      </c>
      <c t="s">
        <v>23</v>
      </c>
    </row>
    <row r="250" spans="1:5" ht="12.75">
      <c r="A250" s="34" t="s">
        <v>50</v>
      </c>
      <c r="E250" s="35" t="s">
        <v>47</v>
      </c>
    </row>
    <row r="251" spans="1:5" ht="38.25">
      <c r="A251" s="36" t="s">
        <v>51</v>
      </c>
      <c r="E251" s="37" t="s">
        <v>1261</v>
      </c>
    </row>
    <row r="252" spans="1:5" ht="293.25">
      <c r="A252" t="s">
        <v>53</v>
      </c>
      <c r="E252" s="35" t="s">
        <v>544</v>
      </c>
    </row>
    <row r="253" spans="1:16" ht="12.75">
      <c r="A253" s="25" t="s">
        <v>45</v>
      </c>
      <c s="29" t="s">
        <v>587</v>
      </c>
      <c s="29" t="s">
        <v>1262</v>
      </c>
      <c s="25" t="s">
        <v>47</v>
      </c>
      <c s="30" t="s">
        <v>1263</v>
      </c>
      <c s="31" t="s">
        <v>152</v>
      </c>
      <c s="32">
        <v>10.845</v>
      </c>
      <c s="33">
        <v>0</v>
      </c>
      <c s="33">
        <f>ROUND(ROUND(H253,2)*ROUND(G253,3),2)</f>
      </c>
      <c r="O253">
        <f>(I253*21)/100</f>
      </c>
      <c t="s">
        <v>23</v>
      </c>
    </row>
    <row r="254" spans="1:5" ht="12.75">
      <c r="A254" s="34" t="s">
        <v>50</v>
      </c>
      <c r="E254" s="35" t="s">
        <v>47</v>
      </c>
    </row>
    <row r="255" spans="1:5" ht="12.75">
      <c r="A255" s="36" t="s">
        <v>51</v>
      </c>
      <c r="E255" s="37" t="s">
        <v>1264</v>
      </c>
    </row>
    <row r="256" spans="1:5" ht="267.75">
      <c r="A256" t="s">
        <v>53</v>
      </c>
      <c r="E256" s="35" t="s">
        <v>1265</v>
      </c>
    </row>
    <row r="257" spans="1:16" ht="12.75">
      <c r="A257" s="25" t="s">
        <v>45</v>
      </c>
      <c s="29" t="s">
        <v>590</v>
      </c>
      <c s="29" t="s">
        <v>889</v>
      </c>
      <c s="25" t="s">
        <v>47</v>
      </c>
      <c s="30" t="s">
        <v>890</v>
      </c>
      <c s="31" t="s">
        <v>49</v>
      </c>
      <c s="32">
        <v>4.32</v>
      </c>
      <c s="33">
        <v>0</v>
      </c>
      <c s="33">
        <f>ROUND(ROUND(H257,2)*ROUND(G257,3),2)</f>
      </c>
      <c r="O257">
        <f>(I257*21)/100</f>
      </c>
      <c t="s">
        <v>23</v>
      </c>
    </row>
    <row r="258" spans="1:5" ht="12.75">
      <c r="A258" s="34" t="s">
        <v>50</v>
      </c>
      <c r="E258" s="35" t="s">
        <v>47</v>
      </c>
    </row>
    <row r="259" spans="1:5" ht="25.5">
      <c r="A259" s="36" t="s">
        <v>51</v>
      </c>
      <c r="E259" s="37" t="s">
        <v>1266</v>
      </c>
    </row>
    <row r="260" spans="1:5" ht="395.25">
      <c r="A260" t="s">
        <v>53</v>
      </c>
      <c r="E260" s="35" t="s">
        <v>558</v>
      </c>
    </row>
    <row r="261" spans="1:16" ht="12.75">
      <c r="A261" s="25" t="s">
        <v>45</v>
      </c>
      <c s="29" t="s">
        <v>594</v>
      </c>
      <c s="29" t="s">
        <v>892</v>
      </c>
      <c s="25" t="s">
        <v>47</v>
      </c>
      <c s="30" t="s">
        <v>893</v>
      </c>
      <c s="31" t="s">
        <v>49</v>
      </c>
      <c s="32">
        <v>5.1</v>
      </c>
      <c s="33">
        <v>0</v>
      </c>
      <c s="33">
        <f>ROUND(ROUND(H261,2)*ROUND(G261,3),2)</f>
      </c>
      <c r="O261">
        <f>(I261*21)/100</f>
      </c>
      <c t="s">
        <v>23</v>
      </c>
    </row>
    <row r="262" spans="1:5" ht="12.75">
      <c r="A262" s="34" t="s">
        <v>50</v>
      </c>
      <c r="E262" s="35" t="s">
        <v>47</v>
      </c>
    </row>
    <row r="263" spans="1:5" ht="63.75">
      <c r="A263" s="36" t="s">
        <v>51</v>
      </c>
      <c r="E263" s="37" t="s">
        <v>1267</v>
      </c>
    </row>
    <row r="264" spans="1:5" ht="395.25">
      <c r="A264" t="s">
        <v>53</v>
      </c>
      <c r="E264" s="35" t="s">
        <v>558</v>
      </c>
    </row>
    <row r="265" spans="1:16" ht="12.75">
      <c r="A265" s="25" t="s">
        <v>45</v>
      </c>
      <c s="29" t="s">
        <v>599</v>
      </c>
      <c s="29" t="s">
        <v>570</v>
      </c>
      <c s="25" t="s">
        <v>47</v>
      </c>
      <c s="30" t="s">
        <v>571</v>
      </c>
      <c s="31" t="s">
        <v>49</v>
      </c>
      <c s="32">
        <v>47.52</v>
      </c>
      <c s="33">
        <v>0</v>
      </c>
      <c s="33">
        <f>ROUND(ROUND(H265,2)*ROUND(G265,3),2)</f>
      </c>
      <c r="O265">
        <f>(I265*21)/100</f>
      </c>
      <c t="s">
        <v>23</v>
      </c>
    </row>
    <row r="266" spans="1:5" ht="12.75">
      <c r="A266" s="34" t="s">
        <v>50</v>
      </c>
      <c r="E266" s="35" t="s">
        <v>47</v>
      </c>
    </row>
    <row r="267" spans="1:5" ht="63.75">
      <c r="A267" s="36" t="s">
        <v>51</v>
      </c>
      <c r="E267" s="37" t="s">
        <v>1268</v>
      </c>
    </row>
    <row r="268" spans="1:5" ht="63.75">
      <c r="A268" t="s">
        <v>53</v>
      </c>
      <c r="E268" s="35" t="s">
        <v>573</v>
      </c>
    </row>
    <row r="269" spans="1:16" ht="12.75">
      <c r="A269" s="25" t="s">
        <v>45</v>
      </c>
      <c s="29" t="s">
        <v>601</v>
      </c>
      <c s="29" t="s">
        <v>584</v>
      </c>
      <c s="25" t="s">
        <v>307</v>
      </c>
      <c s="30" t="s">
        <v>585</v>
      </c>
      <c s="31" t="s">
        <v>57</v>
      </c>
      <c s="32">
        <v>0.4</v>
      </c>
      <c s="33">
        <v>0</v>
      </c>
      <c s="33">
        <f>ROUND(ROUND(H269,2)*ROUND(G269,3),2)</f>
      </c>
      <c r="O269">
        <f>(I269*21)/100</f>
      </c>
      <c t="s">
        <v>23</v>
      </c>
    </row>
    <row r="270" spans="1:5" ht="12.75">
      <c r="A270" s="34" t="s">
        <v>50</v>
      </c>
      <c r="E270" s="35" t="s">
        <v>47</v>
      </c>
    </row>
    <row r="271" spans="1:5" ht="38.25">
      <c r="A271" s="36" t="s">
        <v>51</v>
      </c>
      <c r="E271" s="37" t="s">
        <v>1269</v>
      </c>
    </row>
    <row r="272" spans="1:5" ht="293.25">
      <c r="A272" t="s">
        <v>53</v>
      </c>
      <c r="E272" s="35" t="s">
        <v>544</v>
      </c>
    </row>
    <row r="273" spans="1:16" ht="12.75">
      <c r="A273" s="25" t="s">
        <v>45</v>
      </c>
      <c s="29" t="s">
        <v>603</v>
      </c>
      <c s="29" t="s">
        <v>588</v>
      </c>
      <c s="25" t="s">
        <v>307</v>
      </c>
      <c s="30" t="s">
        <v>589</v>
      </c>
      <c s="31" t="s">
        <v>57</v>
      </c>
      <c s="32">
        <v>0.166</v>
      </c>
      <c s="33">
        <v>0</v>
      </c>
      <c s="33">
        <f>ROUND(ROUND(H273,2)*ROUND(G273,3),2)</f>
      </c>
      <c r="O273">
        <f>(I273*21)/100</f>
      </c>
      <c t="s">
        <v>23</v>
      </c>
    </row>
    <row r="274" spans="1:5" ht="12.75">
      <c r="A274" s="34" t="s">
        <v>50</v>
      </c>
      <c r="E274" s="35" t="s">
        <v>47</v>
      </c>
    </row>
    <row r="275" spans="1:5" ht="38.25">
      <c r="A275" s="36" t="s">
        <v>51</v>
      </c>
      <c r="E275" s="37" t="s">
        <v>1270</v>
      </c>
    </row>
    <row r="276" spans="1:5" ht="293.25">
      <c r="A276" t="s">
        <v>53</v>
      </c>
      <c r="E276" s="35" t="s">
        <v>544</v>
      </c>
    </row>
    <row r="277" spans="1:16" ht="12.75">
      <c r="A277" s="25" t="s">
        <v>45</v>
      </c>
      <c s="29" t="s">
        <v>608</v>
      </c>
      <c s="29" t="s">
        <v>896</v>
      </c>
      <c s="25" t="s">
        <v>47</v>
      </c>
      <c s="30" t="s">
        <v>897</v>
      </c>
      <c s="31" t="s">
        <v>49</v>
      </c>
      <c s="32">
        <v>0.075</v>
      </c>
      <c s="33">
        <v>0</v>
      </c>
      <c s="33">
        <f>ROUND(ROUND(H277,2)*ROUND(G277,3),2)</f>
      </c>
      <c r="O277">
        <f>(I277*21)/100</f>
      </c>
      <c t="s">
        <v>23</v>
      </c>
    </row>
    <row r="278" spans="1:5" ht="12.75">
      <c r="A278" s="34" t="s">
        <v>50</v>
      </c>
      <c r="E278" s="35" t="s">
        <v>47</v>
      </c>
    </row>
    <row r="279" spans="1:5" ht="25.5">
      <c r="A279" s="36" t="s">
        <v>51</v>
      </c>
      <c r="E279" s="37" t="s">
        <v>1271</v>
      </c>
    </row>
    <row r="280" spans="1:5" ht="63.75">
      <c r="A280" t="s">
        <v>53</v>
      </c>
      <c r="E280" s="35" t="s">
        <v>899</v>
      </c>
    </row>
    <row r="281" spans="1:16" ht="12.75">
      <c r="A281" s="25" t="s">
        <v>45</v>
      </c>
      <c s="29" t="s">
        <v>610</v>
      </c>
      <c s="29" t="s">
        <v>896</v>
      </c>
      <c s="25" t="s">
        <v>307</v>
      </c>
      <c s="30" t="s">
        <v>897</v>
      </c>
      <c s="31" t="s">
        <v>49</v>
      </c>
      <c s="32">
        <v>2.053</v>
      </c>
      <c s="33">
        <v>0</v>
      </c>
      <c s="33">
        <f>ROUND(ROUND(H281,2)*ROUND(G281,3),2)</f>
      </c>
      <c r="O281">
        <f>(I281*21)/100</f>
      </c>
      <c t="s">
        <v>23</v>
      </c>
    </row>
    <row r="282" spans="1:5" ht="12.75">
      <c r="A282" s="34" t="s">
        <v>50</v>
      </c>
      <c r="E282" s="35" t="s">
        <v>47</v>
      </c>
    </row>
    <row r="283" spans="1:5" ht="76.5">
      <c r="A283" s="36" t="s">
        <v>51</v>
      </c>
      <c r="E283" s="37" t="s">
        <v>1272</v>
      </c>
    </row>
    <row r="284" spans="1:5" ht="63.75">
      <c r="A284" t="s">
        <v>53</v>
      </c>
      <c r="E284" s="35" t="s">
        <v>899</v>
      </c>
    </row>
    <row r="285" spans="1:16" ht="12.75">
      <c r="A285" s="25" t="s">
        <v>45</v>
      </c>
      <c s="29" t="s">
        <v>612</v>
      </c>
      <c s="29" t="s">
        <v>385</v>
      </c>
      <c s="25" t="s">
        <v>47</v>
      </c>
      <c s="30" t="s">
        <v>386</v>
      </c>
      <c s="31" t="s">
        <v>49</v>
      </c>
      <c s="32">
        <v>38</v>
      </c>
      <c s="33">
        <v>0</v>
      </c>
      <c s="33">
        <f>ROUND(ROUND(H285,2)*ROUND(G285,3),2)</f>
      </c>
      <c r="O285">
        <f>(I285*21)/100</f>
      </c>
      <c t="s">
        <v>23</v>
      </c>
    </row>
    <row r="286" spans="1:5" ht="12.75">
      <c r="A286" s="34" t="s">
        <v>50</v>
      </c>
      <c r="E286" s="35" t="s">
        <v>47</v>
      </c>
    </row>
    <row r="287" spans="1:5" ht="89.25">
      <c r="A287" s="36" t="s">
        <v>51</v>
      </c>
      <c r="E287" s="37" t="s">
        <v>1273</v>
      </c>
    </row>
    <row r="288" spans="1:5" ht="76.5">
      <c r="A288" t="s">
        <v>53</v>
      </c>
      <c r="E288" s="35" t="s">
        <v>384</v>
      </c>
    </row>
    <row r="289" spans="1:16" ht="12.75">
      <c r="A289" s="25" t="s">
        <v>45</v>
      </c>
      <c s="29" t="s">
        <v>614</v>
      </c>
      <c s="29" t="s">
        <v>909</v>
      </c>
      <c s="25" t="s">
        <v>47</v>
      </c>
      <c s="30" t="s">
        <v>910</v>
      </c>
      <c s="31" t="s">
        <v>49</v>
      </c>
      <c s="32">
        <v>7.5</v>
      </c>
      <c s="33">
        <v>0</v>
      </c>
      <c s="33">
        <f>ROUND(ROUND(H289,2)*ROUND(G289,3),2)</f>
      </c>
      <c r="O289">
        <f>(I289*21)/100</f>
      </c>
      <c t="s">
        <v>23</v>
      </c>
    </row>
    <row r="290" spans="1:5" ht="12.75">
      <c r="A290" s="34" t="s">
        <v>50</v>
      </c>
      <c r="E290" s="35" t="s">
        <v>47</v>
      </c>
    </row>
    <row r="291" spans="1:5" ht="51">
      <c r="A291" s="36" t="s">
        <v>51</v>
      </c>
      <c r="E291" s="37" t="s">
        <v>1274</v>
      </c>
    </row>
    <row r="292" spans="1:5" ht="114.75">
      <c r="A292" t="s">
        <v>53</v>
      </c>
      <c r="E292" s="35" t="s">
        <v>912</v>
      </c>
    </row>
    <row r="293" spans="1:18" ht="12.75" customHeight="1">
      <c r="A293" s="6" t="s">
        <v>43</v>
      </c>
      <c s="6"/>
      <c s="39" t="s">
        <v>35</v>
      </c>
      <c s="6"/>
      <c s="27" t="s">
        <v>174</v>
      </c>
      <c s="6"/>
      <c s="6"/>
      <c s="6"/>
      <c s="40">
        <f>0+Q293</f>
      </c>
      <c r="O293">
        <f>0+R293</f>
      </c>
      <c r="Q293">
        <f>0+I294+I298+I302+I306+I310+I314+I318+I322+I326+I330+I334+I338+I342+I346+I350+I354</f>
      </c>
      <c>
        <f>0+O294+O298+O302+O306+O310+O314+O318+O322+O326+O330+O334+O338+O342+O346+O350+O354</f>
      </c>
    </row>
    <row r="294" spans="1:16" ht="12.75">
      <c r="A294" s="25" t="s">
        <v>45</v>
      </c>
      <c s="29" t="s">
        <v>616</v>
      </c>
      <c s="29" t="s">
        <v>176</v>
      </c>
      <c s="25" t="s">
        <v>47</v>
      </c>
      <c s="30" t="s">
        <v>177</v>
      </c>
      <c s="31" t="s">
        <v>49</v>
      </c>
      <c s="32">
        <v>101.575</v>
      </c>
      <c s="33">
        <v>0</v>
      </c>
      <c s="33">
        <f>ROUND(ROUND(H294,2)*ROUND(G294,3),2)</f>
      </c>
      <c r="O294">
        <f>(I294*21)/100</f>
      </c>
      <c t="s">
        <v>23</v>
      </c>
    </row>
    <row r="295" spans="1:5" ht="12.75">
      <c r="A295" s="34" t="s">
        <v>50</v>
      </c>
      <c r="E295" s="35" t="s">
        <v>47</v>
      </c>
    </row>
    <row r="296" spans="1:5" ht="25.5">
      <c r="A296" s="36" t="s">
        <v>51</v>
      </c>
      <c r="E296" s="37" t="s">
        <v>1275</v>
      </c>
    </row>
    <row r="297" spans="1:5" ht="140.25">
      <c r="A297" t="s">
        <v>53</v>
      </c>
      <c r="E297" s="35" t="s">
        <v>179</v>
      </c>
    </row>
    <row r="298" spans="1:16" ht="12.75">
      <c r="A298" s="25" t="s">
        <v>45</v>
      </c>
      <c s="29" t="s">
        <v>620</v>
      </c>
      <c s="29" t="s">
        <v>181</v>
      </c>
      <c s="25" t="s">
        <v>47</v>
      </c>
      <c s="30" t="s">
        <v>182</v>
      </c>
      <c s="31" t="s">
        <v>49</v>
      </c>
      <c s="32">
        <v>158.4</v>
      </c>
      <c s="33">
        <v>0</v>
      </c>
      <c s="33">
        <f>ROUND(ROUND(H298,2)*ROUND(G298,3),2)</f>
      </c>
      <c r="O298">
        <f>(I298*21)/100</f>
      </c>
      <c t="s">
        <v>23</v>
      </c>
    </row>
    <row r="299" spans="1:5" ht="12.75">
      <c r="A299" s="34" t="s">
        <v>50</v>
      </c>
      <c r="E299" s="35" t="s">
        <v>47</v>
      </c>
    </row>
    <row r="300" spans="1:5" ht="102">
      <c r="A300" s="36" t="s">
        <v>51</v>
      </c>
      <c r="E300" s="37" t="s">
        <v>1276</v>
      </c>
    </row>
    <row r="301" spans="1:5" ht="76.5">
      <c r="A301" t="s">
        <v>53</v>
      </c>
      <c r="E301" s="35" t="s">
        <v>184</v>
      </c>
    </row>
    <row r="302" spans="1:16" ht="12.75">
      <c r="A302" s="25" t="s">
        <v>45</v>
      </c>
      <c s="29" t="s">
        <v>622</v>
      </c>
      <c s="29" t="s">
        <v>389</v>
      </c>
      <c s="25" t="s">
        <v>47</v>
      </c>
      <c s="30" t="s">
        <v>390</v>
      </c>
      <c s="31" t="s">
        <v>49</v>
      </c>
      <c s="32">
        <v>22.455</v>
      </c>
      <c s="33">
        <v>0</v>
      </c>
      <c s="33">
        <f>ROUND(ROUND(H302,2)*ROUND(G302,3),2)</f>
      </c>
      <c r="O302">
        <f>(I302*21)/100</f>
      </c>
      <c t="s">
        <v>23</v>
      </c>
    </row>
    <row r="303" spans="1:5" ht="12.75">
      <c r="A303" s="34" t="s">
        <v>50</v>
      </c>
      <c r="E303" s="35" t="s">
        <v>47</v>
      </c>
    </row>
    <row r="304" spans="1:5" ht="51">
      <c r="A304" s="36" t="s">
        <v>51</v>
      </c>
      <c r="E304" s="37" t="s">
        <v>1277</v>
      </c>
    </row>
    <row r="305" spans="1:5" ht="102">
      <c r="A305" t="s">
        <v>53</v>
      </c>
      <c r="E305" s="35" t="s">
        <v>392</v>
      </c>
    </row>
    <row r="306" spans="1:16" ht="12.75">
      <c r="A306" s="25" t="s">
        <v>45</v>
      </c>
      <c s="29" t="s">
        <v>624</v>
      </c>
      <c s="29" t="s">
        <v>393</v>
      </c>
      <c s="25" t="s">
        <v>47</v>
      </c>
      <c s="30" t="s">
        <v>394</v>
      </c>
      <c s="31" t="s">
        <v>152</v>
      </c>
      <c s="32">
        <v>49.9</v>
      </c>
      <c s="33">
        <v>0</v>
      </c>
      <c s="33">
        <f>ROUND(ROUND(H306,2)*ROUND(G306,3),2)</f>
      </c>
      <c r="O306">
        <f>(I306*21)/100</f>
      </c>
      <c t="s">
        <v>23</v>
      </c>
    </row>
    <row r="307" spans="1:5" ht="12.75">
      <c r="A307" s="34" t="s">
        <v>50</v>
      </c>
      <c r="E307" s="35" t="s">
        <v>47</v>
      </c>
    </row>
    <row r="308" spans="1:5" ht="51">
      <c r="A308" s="36" t="s">
        <v>51</v>
      </c>
      <c r="E308" s="37" t="s">
        <v>1278</v>
      </c>
    </row>
    <row r="309" spans="1:5" ht="102">
      <c r="A309" t="s">
        <v>53</v>
      </c>
      <c r="E309" s="35" t="s">
        <v>392</v>
      </c>
    </row>
    <row r="310" spans="1:16" ht="12.75">
      <c r="A310" s="25" t="s">
        <v>45</v>
      </c>
      <c s="29" t="s">
        <v>628</v>
      </c>
      <c s="29" t="s">
        <v>396</v>
      </c>
      <c s="25" t="s">
        <v>29</v>
      </c>
      <c s="30" t="s">
        <v>397</v>
      </c>
      <c s="31" t="s">
        <v>152</v>
      </c>
      <c s="32">
        <v>475.2</v>
      </c>
      <c s="33">
        <v>0</v>
      </c>
      <c s="33">
        <f>ROUND(ROUND(H310,2)*ROUND(G310,3),2)</f>
      </c>
      <c r="O310">
        <f>(I310*21)/100</f>
      </c>
      <c t="s">
        <v>23</v>
      </c>
    </row>
    <row r="311" spans="1:5" ht="12.75">
      <c r="A311" s="34" t="s">
        <v>50</v>
      </c>
      <c r="E311" s="35" t="s">
        <v>47</v>
      </c>
    </row>
    <row r="312" spans="1:5" ht="25.5">
      <c r="A312" s="36" t="s">
        <v>51</v>
      </c>
      <c r="E312" s="37" t="s">
        <v>1279</v>
      </c>
    </row>
    <row r="313" spans="1:5" ht="89.25">
      <c r="A313" t="s">
        <v>53</v>
      </c>
      <c r="E313" s="35" t="s">
        <v>193</v>
      </c>
    </row>
    <row r="314" spans="1:16" ht="12.75">
      <c r="A314" s="25" t="s">
        <v>45</v>
      </c>
      <c s="29" t="s">
        <v>630</v>
      </c>
      <c s="29" t="s">
        <v>396</v>
      </c>
      <c s="25" t="s">
        <v>23</v>
      </c>
      <c s="30" t="s">
        <v>397</v>
      </c>
      <c s="31" t="s">
        <v>152</v>
      </c>
      <c s="32">
        <v>64</v>
      </c>
      <c s="33">
        <v>0</v>
      </c>
      <c s="33">
        <f>ROUND(ROUND(H314,2)*ROUND(G314,3),2)</f>
      </c>
      <c r="O314">
        <f>(I314*21)/100</f>
      </c>
      <c t="s">
        <v>23</v>
      </c>
    </row>
    <row r="315" spans="1:5" ht="12.75">
      <c r="A315" s="34" t="s">
        <v>50</v>
      </c>
      <c r="E315" s="35" t="s">
        <v>47</v>
      </c>
    </row>
    <row r="316" spans="1:5" ht="25.5">
      <c r="A316" s="36" t="s">
        <v>51</v>
      </c>
      <c r="E316" s="37" t="s">
        <v>1280</v>
      </c>
    </row>
    <row r="317" spans="1:5" ht="89.25">
      <c r="A317" t="s">
        <v>53</v>
      </c>
      <c r="E317" s="35" t="s">
        <v>193</v>
      </c>
    </row>
    <row r="318" spans="1:16" ht="12.75">
      <c r="A318" s="25" t="s">
        <v>45</v>
      </c>
      <c s="29" t="s">
        <v>633</v>
      </c>
      <c s="29" t="s">
        <v>195</v>
      </c>
      <c s="25" t="s">
        <v>47</v>
      </c>
      <c s="30" t="s">
        <v>196</v>
      </c>
      <c s="31" t="s">
        <v>152</v>
      </c>
      <c s="32">
        <v>380.556</v>
      </c>
      <c s="33">
        <v>0</v>
      </c>
      <c s="33">
        <f>ROUND(ROUND(H318,2)*ROUND(G318,3),2)</f>
      </c>
      <c r="O318">
        <f>(I318*21)/100</f>
      </c>
      <c t="s">
        <v>23</v>
      </c>
    </row>
    <row r="319" spans="1:5" ht="12.75">
      <c r="A319" s="34" t="s">
        <v>50</v>
      </c>
      <c r="E319" s="35" t="s">
        <v>47</v>
      </c>
    </row>
    <row r="320" spans="1:5" ht="89.25">
      <c r="A320" s="36" t="s">
        <v>51</v>
      </c>
      <c r="E320" s="37" t="s">
        <v>1281</v>
      </c>
    </row>
    <row r="321" spans="1:5" ht="89.25">
      <c r="A321" t="s">
        <v>53</v>
      </c>
      <c r="E321" s="35" t="s">
        <v>193</v>
      </c>
    </row>
    <row r="322" spans="1:16" ht="12.75">
      <c r="A322" s="25" t="s">
        <v>45</v>
      </c>
      <c s="29" t="s">
        <v>638</v>
      </c>
      <c s="29" t="s">
        <v>399</v>
      </c>
      <c s="25" t="s">
        <v>47</v>
      </c>
      <c s="30" t="s">
        <v>400</v>
      </c>
      <c s="31" t="s">
        <v>152</v>
      </c>
      <c s="32">
        <v>64</v>
      </c>
      <c s="33">
        <v>0</v>
      </c>
      <c s="33">
        <f>ROUND(ROUND(H322,2)*ROUND(G322,3),2)</f>
      </c>
      <c r="O322">
        <f>(I322*21)/100</f>
      </c>
      <c t="s">
        <v>23</v>
      </c>
    </row>
    <row r="323" spans="1:5" ht="12.75">
      <c r="A323" s="34" t="s">
        <v>50</v>
      </c>
      <c r="E323" s="35" t="s">
        <v>47</v>
      </c>
    </row>
    <row r="324" spans="1:5" ht="38.25">
      <c r="A324" s="36" t="s">
        <v>51</v>
      </c>
      <c r="E324" s="37" t="s">
        <v>1282</v>
      </c>
    </row>
    <row r="325" spans="1:5" ht="89.25">
      <c r="A325" t="s">
        <v>53</v>
      </c>
      <c r="E325" s="35" t="s">
        <v>193</v>
      </c>
    </row>
    <row r="326" spans="1:16" ht="12.75">
      <c r="A326" s="25" t="s">
        <v>45</v>
      </c>
      <c s="29" t="s">
        <v>642</v>
      </c>
      <c s="29" t="s">
        <v>919</v>
      </c>
      <c s="25" t="s">
        <v>47</v>
      </c>
      <c s="30" t="s">
        <v>920</v>
      </c>
      <c s="31" t="s">
        <v>152</v>
      </c>
      <c s="32">
        <v>217.26</v>
      </c>
      <c s="33">
        <v>0</v>
      </c>
      <c s="33">
        <f>ROUND(ROUND(H326,2)*ROUND(G326,3),2)</f>
      </c>
      <c r="O326">
        <f>(I326*21)/100</f>
      </c>
      <c t="s">
        <v>23</v>
      </c>
    </row>
    <row r="327" spans="1:5" ht="12.75">
      <c r="A327" s="34" t="s">
        <v>50</v>
      </c>
      <c r="E327" s="35" t="s">
        <v>47</v>
      </c>
    </row>
    <row r="328" spans="1:5" ht="63.75">
      <c r="A328" s="36" t="s">
        <v>51</v>
      </c>
      <c r="E328" s="37" t="s">
        <v>1283</v>
      </c>
    </row>
    <row r="329" spans="1:5" ht="165.75">
      <c r="A329" t="s">
        <v>53</v>
      </c>
      <c r="E329" s="35" t="s">
        <v>206</v>
      </c>
    </row>
    <row r="330" spans="1:16" ht="12.75">
      <c r="A330" s="25" t="s">
        <v>45</v>
      </c>
      <c s="29" t="s">
        <v>646</v>
      </c>
      <c s="29" t="s">
        <v>402</v>
      </c>
      <c s="25" t="s">
        <v>47</v>
      </c>
      <c s="30" t="s">
        <v>403</v>
      </c>
      <c s="31" t="s">
        <v>152</v>
      </c>
      <c s="32">
        <v>64</v>
      </c>
      <c s="33">
        <v>0</v>
      </c>
      <c s="33">
        <f>ROUND(ROUND(H330,2)*ROUND(G330,3),2)</f>
      </c>
      <c r="O330">
        <f>(I330*21)/100</f>
      </c>
      <c t="s">
        <v>23</v>
      </c>
    </row>
    <row r="331" spans="1:5" ht="12.75">
      <c r="A331" s="34" t="s">
        <v>50</v>
      </c>
      <c r="E331" s="35" t="s">
        <v>47</v>
      </c>
    </row>
    <row r="332" spans="1:5" ht="38.25">
      <c r="A332" s="36" t="s">
        <v>51</v>
      </c>
      <c r="E332" s="37" t="s">
        <v>1284</v>
      </c>
    </row>
    <row r="333" spans="1:5" ht="165.75">
      <c r="A333" t="s">
        <v>53</v>
      </c>
      <c r="E333" s="35" t="s">
        <v>206</v>
      </c>
    </row>
    <row r="334" spans="1:16" ht="12.75">
      <c r="A334" s="25" t="s">
        <v>45</v>
      </c>
      <c s="29" t="s">
        <v>650</v>
      </c>
      <c s="29" t="s">
        <v>405</v>
      </c>
      <c s="25" t="s">
        <v>47</v>
      </c>
      <c s="30" t="s">
        <v>406</v>
      </c>
      <c s="31" t="s">
        <v>49</v>
      </c>
      <c s="32">
        <v>6.4</v>
      </c>
      <c s="33">
        <v>0</v>
      </c>
      <c s="33">
        <f>ROUND(ROUND(H334,2)*ROUND(G334,3),2)</f>
      </c>
      <c r="O334">
        <f>(I334*21)/100</f>
      </c>
      <c t="s">
        <v>23</v>
      </c>
    </row>
    <row r="335" spans="1:5" ht="12.75">
      <c r="A335" s="34" t="s">
        <v>50</v>
      </c>
      <c r="E335" s="35" t="s">
        <v>47</v>
      </c>
    </row>
    <row r="336" spans="1:5" ht="38.25">
      <c r="A336" s="36" t="s">
        <v>51</v>
      </c>
      <c r="E336" s="37" t="s">
        <v>1285</v>
      </c>
    </row>
    <row r="337" spans="1:5" ht="165.75">
      <c r="A337" t="s">
        <v>53</v>
      </c>
      <c r="E337" s="35" t="s">
        <v>206</v>
      </c>
    </row>
    <row r="338" spans="1:16" ht="12.75">
      <c r="A338" s="25" t="s">
        <v>45</v>
      </c>
      <c s="29" t="s">
        <v>654</v>
      </c>
      <c s="29" t="s">
        <v>208</v>
      </c>
      <c s="25" t="s">
        <v>47</v>
      </c>
      <c s="30" t="s">
        <v>209</v>
      </c>
      <c s="31" t="s">
        <v>152</v>
      </c>
      <c s="32">
        <v>232.05</v>
      </c>
      <c s="33">
        <v>0</v>
      </c>
      <c s="33">
        <f>ROUND(ROUND(H338,2)*ROUND(G338,3),2)</f>
      </c>
      <c r="O338">
        <f>(I338*21)/100</f>
      </c>
      <c t="s">
        <v>23</v>
      </c>
    </row>
    <row r="339" spans="1:5" ht="12.75">
      <c r="A339" s="34" t="s">
        <v>50</v>
      </c>
      <c r="E339" s="35" t="s">
        <v>47</v>
      </c>
    </row>
    <row r="340" spans="1:5" ht="63.75">
      <c r="A340" s="36" t="s">
        <v>51</v>
      </c>
      <c r="E340" s="37" t="s">
        <v>1286</v>
      </c>
    </row>
    <row r="341" spans="1:5" ht="165.75">
      <c r="A341" t="s">
        <v>53</v>
      </c>
      <c r="E341" s="35" t="s">
        <v>206</v>
      </c>
    </row>
    <row r="342" spans="1:16" ht="12.75">
      <c r="A342" s="25" t="s">
        <v>45</v>
      </c>
      <c s="29" t="s">
        <v>659</v>
      </c>
      <c s="29" t="s">
        <v>923</v>
      </c>
      <c s="25" t="s">
        <v>47</v>
      </c>
      <c s="30" t="s">
        <v>924</v>
      </c>
      <c s="31" t="s">
        <v>49</v>
      </c>
      <c s="32">
        <v>47.52</v>
      </c>
      <c s="33">
        <v>0</v>
      </c>
      <c s="33">
        <f>ROUND(ROUND(H342,2)*ROUND(G342,3),2)</f>
      </c>
      <c r="O342">
        <f>(I342*21)/100</f>
      </c>
      <c t="s">
        <v>23</v>
      </c>
    </row>
    <row r="343" spans="1:5" ht="12.75">
      <c r="A343" s="34" t="s">
        <v>50</v>
      </c>
      <c r="E343" s="35" t="s">
        <v>47</v>
      </c>
    </row>
    <row r="344" spans="1:5" ht="25.5">
      <c r="A344" s="36" t="s">
        <v>51</v>
      </c>
      <c r="E344" s="37" t="s">
        <v>1287</v>
      </c>
    </row>
    <row r="345" spans="1:5" ht="165.75">
      <c r="A345" t="s">
        <v>53</v>
      </c>
      <c r="E345" s="35" t="s">
        <v>206</v>
      </c>
    </row>
    <row r="346" spans="1:16" ht="12.75">
      <c r="A346" s="25" t="s">
        <v>45</v>
      </c>
      <c s="29" t="s">
        <v>663</v>
      </c>
      <c s="29" t="s">
        <v>625</v>
      </c>
      <c s="25" t="s">
        <v>47</v>
      </c>
      <c s="30" t="s">
        <v>626</v>
      </c>
      <c s="31" t="s">
        <v>49</v>
      </c>
      <c s="32">
        <v>2.179</v>
      </c>
      <c s="33">
        <v>0</v>
      </c>
      <c s="33">
        <f>ROUND(ROUND(H346,2)*ROUND(G346,3),2)</f>
      </c>
      <c r="O346">
        <f>(I346*21)/100</f>
      </c>
      <c t="s">
        <v>23</v>
      </c>
    </row>
    <row r="347" spans="1:5" ht="12.75">
      <c r="A347" s="34" t="s">
        <v>50</v>
      </c>
      <c r="E347" s="35" t="s">
        <v>47</v>
      </c>
    </row>
    <row r="348" spans="1:5" ht="38.25">
      <c r="A348" s="36" t="s">
        <v>51</v>
      </c>
      <c r="E348" s="37" t="s">
        <v>1288</v>
      </c>
    </row>
    <row r="349" spans="1:5" ht="165.75">
      <c r="A349" t="s">
        <v>53</v>
      </c>
      <c r="E349" s="35" t="s">
        <v>206</v>
      </c>
    </row>
    <row r="350" spans="1:16" ht="12.75">
      <c r="A350" s="25" t="s">
        <v>45</v>
      </c>
      <c s="29" t="s">
        <v>668</v>
      </c>
      <c s="29" t="s">
        <v>227</v>
      </c>
      <c s="25" t="s">
        <v>47</v>
      </c>
      <c s="30" t="s">
        <v>228</v>
      </c>
      <c s="31" t="s">
        <v>152</v>
      </c>
      <c s="32">
        <v>49.8</v>
      </c>
      <c s="33">
        <v>0</v>
      </c>
      <c s="33">
        <f>ROUND(ROUND(H350,2)*ROUND(G350,3),2)</f>
      </c>
      <c r="O350">
        <f>(I350*21)/100</f>
      </c>
      <c t="s">
        <v>23</v>
      </c>
    </row>
    <row r="351" spans="1:5" ht="12.75">
      <c r="A351" s="34" t="s">
        <v>50</v>
      </c>
      <c r="E351" s="35" t="s">
        <v>47</v>
      </c>
    </row>
    <row r="352" spans="1:5" ht="51">
      <c r="A352" s="36" t="s">
        <v>51</v>
      </c>
      <c r="E352" s="37" t="s">
        <v>1289</v>
      </c>
    </row>
    <row r="353" spans="1:5" ht="178.5">
      <c r="A353" t="s">
        <v>53</v>
      </c>
      <c r="E353" s="35" t="s">
        <v>225</v>
      </c>
    </row>
    <row r="354" spans="1:16" ht="12.75">
      <c r="A354" s="25" t="s">
        <v>45</v>
      </c>
      <c s="29" t="s">
        <v>673</v>
      </c>
      <c s="29" t="s">
        <v>409</v>
      </c>
      <c s="25" t="s">
        <v>47</v>
      </c>
      <c s="30" t="s">
        <v>410</v>
      </c>
      <c s="31" t="s">
        <v>152</v>
      </c>
      <c s="32">
        <v>1.04</v>
      </c>
      <c s="33">
        <v>0</v>
      </c>
      <c s="33">
        <f>ROUND(ROUND(H354,2)*ROUND(G354,3),2)</f>
      </c>
      <c r="O354">
        <f>(I354*21)/100</f>
      </c>
      <c t="s">
        <v>23</v>
      </c>
    </row>
    <row r="355" spans="1:5" ht="12.75">
      <c r="A355" s="34" t="s">
        <v>50</v>
      </c>
      <c r="E355" s="35" t="s">
        <v>47</v>
      </c>
    </row>
    <row r="356" spans="1:5" ht="38.25">
      <c r="A356" s="36" t="s">
        <v>51</v>
      </c>
      <c r="E356" s="37" t="s">
        <v>1290</v>
      </c>
    </row>
    <row r="357" spans="1:5" ht="178.5">
      <c r="A357" t="s">
        <v>53</v>
      </c>
      <c r="E357" s="35" t="s">
        <v>225</v>
      </c>
    </row>
    <row r="358" spans="1:18" ht="12.75" customHeight="1">
      <c r="A358" s="6" t="s">
        <v>43</v>
      </c>
      <c s="6"/>
      <c s="39" t="s">
        <v>37</v>
      </c>
      <c s="6"/>
      <c s="27" t="s">
        <v>632</v>
      </c>
      <c s="6"/>
      <c s="6"/>
      <c s="6"/>
      <c s="40">
        <f>0+Q358</f>
      </c>
      <c r="O358">
        <f>0+R358</f>
      </c>
      <c r="Q358">
        <f>0+I359+I363+I367+I371+I375+I379+I383+I387+I391+I395+I399</f>
      </c>
      <c>
        <f>0+O359+O363+O367+O371+O375+O379+O383+O387+O391+O395+O399</f>
      </c>
    </row>
    <row r="359" spans="1:16" ht="12.75">
      <c r="A359" s="25" t="s">
        <v>45</v>
      </c>
      <c s="29" t="s">
        <v>679</v>
      </c>
      <c s="29" t="s">
        <v>927</v>
      </c>
      <c s="25" t="s">
        <v>47</v>
      </c>
      <c s="30" t="s">
        <v>928</v>
      </c>
      <c s="31" t="s">
        <v>152</v>
      </c>
      <c s="32">
        <v>16.5</v>
      </c>
      <c s="33">
        <v>0</v>
      </c>
      <c s="33">
        <f>ROUND(ROUND(H359,2)*ROUND(G359,3),2)</f>
      </c>
      <c r="O359">
        <f>(I359*21)/100</f>
      </c>
      <c t="s">
        <v>23</v>
      </c>
    </row>
    <row r="360" spans="1:5" ht="12.75">
      <c r="A360" s="34" t="s">
        <v>50</v>
      </c>
      <c r="E360" s="35" t="s">
        <v>47</v>
      </c>
    </row>
    <row r="361" spans="1:5" ht="76.5">
      <c r="A361" s="36" t="s">
        <v>51</v>
      </c>
      <c r="E361" s="37" t="s">
        <v>1291</v>
      </c>
    </row>
    <row r="362" spans="1:5" ht="51">
      <c r="A362" t="s">
        <v>53</v>
      </c>
      <c r="E362" s="35" t="s">
        <v>930</v>
      </c>
    </row>
    <row r="363" spans="1:16" ht="25.5">
      <c r="A363" s="25" t="s">
        <v>45</v>
      </c>
      <c s="29" t="s">
        <v>684</v>
      </c>
      <c s="29" t="s">
        <v>634</v>
      </c>
      <c s="25" t="s">
        <v>47</v>
      </c>
      <c s="30" t="s">
        <v>635</v>
      </c>
      <c s="31" t="s">
        <v>152</v>
      </c>
      <c s="32">
        <v>40.646</v>
      </c>
      <c s="33">
        <v>0</v>
      </c>
      <c s="33">
        <f>ROUND(ROUND(H363,2)*ROUND(G363,3),2)</f>
      </c>
      <c r="O363">
        <f>(I363*21)/100</f>
      </c>
      <c t="s">
        <v>23</v>
      </c>
    </row>
    <row r="364" spans="1:5" ht="12.75">
      <c r="A364" s="34" t="s">
        <v>50</v>
      </c>
      <c r="E364" s="35" t="s">
        <v>47</v>
      </c>
    </row>
    <row r="365" spans="1:5" ht="102">
      <c r="A365" s="36" t="s">
        <v>51</v>
      </c>
      <c r="E365" s="37" t="s">
        <v>1292</v>
      </c>
    </row>
    <row r="366" spans="1:5" ht="102">
      <c r="A366" t="s">
        <v>53</v>
      </c>
      <c r="E366" s="35" t="s">
        <v>637</v>
      </c>
    </row>
    <row r="367" spans="1:16" ht="25.5">
      <c r="A367" s="25" t="s">
        <v>45</v>
      </c>
      <c s="29" t="s">
        <v>689</v>
      </c>
      <c s="29" t="s">
        <v>639</v>
      </c>
      <c s="25" t="s">
        <v>47</v>
      </c>
      <c s="30" t="s">
        <v>640</v>
      </c>
      <c s="31" t="s">
        <v>152</v>
      </c>
      <c s="32">
        <v>16.259</v>
      </c>
      <c s="33">
        <v>0</v>
      </c>
      <c s="33">
        <f>ROUND(ROUND(H367,2)*ROUND(G367,3),2)</f>
      </c>
      <c r="O367">
        <f>(I367*21)/100</f>
      </c>
      <c t="s">
        <v>23</v>
      </c>
    </row>
    <row r="368" spans="1:5" ht="12.75">
      <c r="A368" s="34" t="s">
        <v>50</v>
      </c>
      <c r="E368" s="35" t="s">
        <v>47</v>
      </c>
    </row>
    <row r="369" spans="1:5" ht="102">
      <c r="A369" s="36" t="s">
        <v>51</v>
      </c>
      <c r="E369" s="37" t="s">
        <v>1293</v>
      </c>
    </row>
    <row r="370" spans="1:5" ht="102">
      <c r="A370" t="s">
        <v>53</v>
      </c>
      <c r="E370" s="35" t="s">
        <v>637</v>
      </c>
    </row>
    <row r="371" spans="1:16" ht="25.5">
      <c r="A371" s="25" t="s">
        <v>45</v>
      </c>
      <c s="29" t="s">
        <v>694</v>
      </c>
      <c s="29" t="s">
        <v>643</v>
      </c>
      <c s="25" t="s">
        <v>47</v>
      </c>
      <c s="30" t="s">
        <v>644</v>
      </c>
      <c s="31" t="s">
        <v>152</v>
      </c>
      <c s="32">
        <v>42.444</v>
      </c>
      <c s="33">
        <v>0</v>
      </c>
      <c s="33">
        <f>ROUND(ROUND(H371,2)*ROUND(G371,3),2)</f>
      </c>
      <c r="O371">
        <f>(I371*21)/100</f>
      </c>
      <c t="s">
        <v>23</v>
      </c>
    </row>
    <row r="372" spans="1:5" ht="12.75">
      <c r="A372" s="34" t="s">
        <v>50</v>
      </c>
      <c r="E372" s="35" t="s">
        <v>47</v>
      </c>
    </row>
    <row r="373" spans="1:5" ht="114.75">
      <c r="A373" s="36" t="s">
        <v>51</v>
      </c>
      <c r="E373" s="37" t="s">
        <v>1294</v>
      </c>
    </row>
    <row r="374" spans="1:5" ht="102">
      <c r="A374" t="s">
        <v>53</v>
      </c>
      <c r="E374" s="35" t="s">
        <v>637</v>
      </c>
    </row>
    <row r="375" spans="1:16" ht="25.5">
      <c r="A375" s="25" t="s">
        <v>45</v>
      </c>
      <c s="29" t="s">
        <v>698</v>
      </c>
      <c s="29" t="s">
        <v>1295</v>
      </c>
      <c s="25" t="s">
        <v>217</v>
      </c>
      <c s="30" t="s">
        <v>1296</v>
      </c>
      <c s="31" t="s">
        <v>152</v>
      </c>
      <c s="32">
        <v>12.194</v>
      </c>
      <c s="33">
        <v>0</v>
      </c>
      <c s="33">
        <f>ROUND(ROUND(H375,2)*ROUND(G375,3),2)</f>
      </c>
      <c r="O375">
        <f>(I375*21)/100</f>
      </c>
      <c t="s">
        <v>23</v>
      </c>
    </row>
    <row r="376" spans="1:5" ht="12.75">
      <c r="A376" s="34" t="s">
        <v>50</v>
      </c>
      <c r="E376" s="35" t="s">
        <v>47</v>
      </c>
    </row>
    <row r="377" spans="1:5" ht="102">
      <c r="A377" s="36" t="s">
        <v>51</v>
      </c>
      <c r="E377" s="37" t="s">
        <v>1297</v>
      </c>
    </row>
    <row r="378" spans="1:5" ht="12.75">
      <c r="A378" t="s">
        <v>53</v>
      </c>
      <c r="E378" s="35" t="s">
        <v>47</v>
      </c>
    </row>
    <row r="379" spans="1:16" ht="12.75">
      <c r="A379" s="25" t="s">
        <v>45</v>
      </c>
      <c s="29" t="s">
        <v>703</v>
      </c>
      <c s="29" t="s">
        <v>647</v>
      </c>
      <c s="25" t="s">
        <v>47</v>
      </c>
      <c s="30" t="s">
        <v>648</v>
      </c>
      <c s="31" t="s">
        <v>152</v>
      </c>
      <c s="32">
        <v>62.66</v>
      </c>
      <c s="33">
        <v>0</v>
      </c>
      <c s="33">
        <f>ROUND(ROUND(H379,2)*ROUND(G379,3),2)</f>
      </c>
      <c r="O379">
        <f>(I379*21)/100</f>
      </c>
      <c t="s">
        <v>23</v>
      </c>
    </row>
    <row r="380" spans="1:5" ht="12.75">
      <c r="A380" s="34" t="s">
        <v>50</v>
      </c>
      <c r="E380" s="35" t="s">
        <v>47</v>
      </c>
    </row>
    <row r="381" spans="1:5" ht="25.5">
      <c r="A381" s="36" t="s">
        <v>51</v>
      </c>
      <c r="E381" s="37" t="s">
        <v>1298</v>
      </c>
    </row>
    <row r="382" spans="1:5" ht="102">
      <c r="A382" t="s">
        <v>53</v>
      </c>
      <c r="E382" s="35" t="s">
        <v>637</v>
      </c>
    </row>
    <row r="383" spans="1:16" ht="12.75">
      <c r="A383" s="25" t="s">
        <v>45</v>
      </c>
      <c s="29" t="s">
        <v>707</v>
      </c>
      <c s="29" t="s">
        <v>651</v>
      </c>
      <c s="25" t="s">
        <v>47</v>
      </c>
      <c s="30" t="s">
        <v>652</v>
      </c>
      <c s="31" t="s">
        <v>152</v>
      </c>
      <c s="32">
        <v>81.293</v>
      </c>
      <c s="33">
        <v>0</v>
      </c>
      <c s="33">
        <f>ROUND(ROUND(H383,2)*ROUND(G383,3),2)</f>
      </c>
      <c r="O383">
        <f>(I383*21)/100</f>
      </c>
      <c t="s">
        <v>23</v>
      </c>
    </row>
    <row r="384" spans="1:5" ht="12.75">
      <c r="A384" s="34" t="s">
        <v>50</v>
      </c>
      <c r="E384" s="35" t="s">
        <v>47</v>
      </c>
    </row>
    <row r="385" spans="1:5" ht="127.5">
      <c r="A385" s="36" t="s">
        <v>51</v>
      </c>
      <c r="E385" s="37" t="s">
        <v>1299</v>
      </c>
    </row>
    <row r="386" spans="1:5" ht="102">
      <c r="A386" t="s">
        <v>53</v>
      </c>
      <c r="E386" s="35" t="s">
        <v>637</v>
      </c>
    </row>
    <row r="387" spans="1:16" ht="12.75">
      <c r="A387" s="25" t="s">
        <v>45</v>
      </c>
      <c s="29" t="s">
        <v>711</v>
      </c>
      <c s="29" t="s">
        <v>655</v>
      </c>
      <c s="25" t="s">
        <v>47</v>
      </c>
      <c s="30" t="s">
        <v>656</v>
      </c>
      <c s="31" t="s">
        <v>152</v>
      </c>
      <c s="32">
        <v>81.293</v>
      </c>
      <c s="33">
        <v>0</v>
      </c>
      <c s="33">
        <f>ROUND(ROUND(H387,2)*ROUND(G387,3),2)</f>
      </c>
      <c r="O387">
        <f>(I387*21)/100</f>
      </c>
      <c t="s">
        <v>23</v>
      </c>
    </row>
    <row r="388" spans="1:5" ht="12.75">
      <c r="A388" s="34" t="s">
        <v>50</v>
      </c>
      <c r="E388" s="35" t="s">
        <v>47</v>
      </c>
    </row>
    <row r="389" spans="1:5" ht="114.75">
      <c r="A389" s="36" t="s">
        <v>51</v>
      </c>
      <c r="E389" s="37" t="s">
        <v>1300</v>
      </c>
    </row>
    <row r="390" spans="1:5" ht="89.25">
      <c r="A390" t="s">
        <v>53</v>
      </c>
      <c r="E390" s="35" t="s">
        <v>658</v>
      </c>
    </row>
    <row r="391" spans="1:16" ht="12.75">
      <c r="A391" s="25" t="s">
        <v>45</v>
      </c>
      <c s="29" t="s">
        <v>716</v>
      </c>
      <c s="29" t="s">
        <v>660</v>
      </c>
      <c s="25" t="s">
        <v>47</v>
      </c>
      <c s="30" t="s">
        <v>661</v>
      </c>
      <c s="31" t="s">
        <v>152</v>
      </c>
      <c s="32">
        <v>12.194</v>
      </c>
      <c s="33">
        <v>0</v>
      </c>
      <c s="33">
        <f>ROUND(ROUND(H391,2)*ROUND(G391,3),2)</f>
      </c>
      <c r="O391">
        <f>(I391*21)/100</f>
      </c>
      <c t="s">
        <v>23</v>
      </c>
    </row>
    <row r="392" spans="1:5" ht="12.75">
      <c r="A392" s="34" t="s">
        <v>50</v>
      </c>
      <c r="E392" s="35" t="s">
        <v>47</v>
      </c>
    </row>
    <row r="393" spans="1:5" ht="114.75">
      <c r="A393" s="36" t="s">
        <v>51</v>
      </c>
      <c r="E393" s="37" t="s">
        <v>1301</v>
      </c>
    </row>
    <row r="394" spans="1:5" ht="89.25">
      <c r="A394" t="s">
        <v>53</v>
      </c>
      <c r="E394" s="35" t="s">
        <v>658</v>
      </c>
    </row>
    <row r="395" spans="1:16" ht="12.75">
      <c r="A395" s="25" t="s">
        <v>45</v>
      </c>
      <c s="29" t="s">
        <v>721</v>
      </c>
      <c s="29" t="s">
        <v>664</v>
      </c>
      <c s="25" t="s">
        <v>47</v>
      </c>
      <c s="30" t="s">
        <v>665</v>
      </c>
      <c s="31" t="s">
        <v>110</v>
      </c>
      <c s="32">
        <v>25</v>
      </c>
      <c s="33">
        <v>0</v>
      </c>
      <c s="33">
        <f>ROUND(ROUND(H395,2)*ROUND(G395,3),2)</f>
      </c>
      <c r="O395">
        <f>(I395*21)/100</f>
      </c>
      <c t="s">
        <v>23</v>
      </c>
    </row>
    <row r="396" spans="1:5" ht="12.75">
      <c r="A396" s="34" t="s">
        <v>50</v>
      </c>
      <c r="E396" s="35" t="s">
        <v>47</v>
      </c>
    </row>
    <row r="397" spans="1:5" ht="114.75">
      <c r="A397" s="36" t="s">
        <v>51</v>
      </c>
      <c r="E397" s="37" t="s">
        <v>1302</v>
      </c>
    </row>
    <row r="398" spans="1:5" ht="102">
      <c r="A398" t="s">
        <v>53</v>
      </c>
      <c r="E398" s="35" t="s">
        <v>667</v>
      </c>
    </row>
    <row r="399" spans="1:16" ht="12.75">
      <c r="A399" s="25" t="s">
        <v>45</v>
      </c>
      <c s="29" t="s">
        <v>726</v>
      </c>
      <c s="29" t="s">
        <v>1303</v>
      </c>
      <c s="25" t="s">
        <v>47</v>
      </c>
      <c s="30" t="s">
        <v>1304</v>
      </c>
      <c s="31" t="s">
        <v>152</v>
      </c>
      <c s="32">
        <v>31.33</v>
      </c>
      <c s="33">
        <v>0</v>
      </c>
      <c s="33">
        <f>ROUND(ROUND(H399,2)*ROUND(G399,3),2)</f>
      </c>
      <c r="O399">
        <f>(I399*21)/100</f>
      </c>
      <c t="s">
        <v>23</v>
      </c>
    </row>
    <row r="400" spans="1:5" ht="12.75">
      <c r="A400" s="34" t="s">
        <v>50</v>
      </c>
      <c r="E400" s="35" t="s">
        <v>47</v>
      </c>
    </row>
    <row r="401" spans="1:5" ht="76.5">
      <c r="A401" s="36" t="s">
        <v>51</v>
      </c>
      <c r="E401" s="37" t="s">
        <v>1305</v>
      </c>
    </row>
    <row r="402" spans="1:5" ht="114.75">
      <c r="A402" t="s">
        <v>53</v>
      </c>
      <c r="E402" s="35" t="s">
        <v>677</v>
      </c>
    </row>
    <row r="403" spans="1:18" ht="12.75" customHeight="1">
      <c r="A403" s="6" t="s">
        <v>43</v>
      </c>
      <c s="6"/>
      <c s="39" t="s">
        <v>73</v>
      </c>
      <c s="6"/>
      <c s="27" t="s">
        <v>678</v>
      </c>
      <c s="6"/>
      <c s="6"/>
      <c s="6"/>
      <c s="40">
        <f>0+Q403</f>
      </c>
      <c r="O403">
        <f>0+R403</f>
      </c>
      <c r="Q403">
        <f>0+I404+I408+I412+I416+I420+I424+I428+I432+I436+I440</f>
      </c>
      <c>
        <f>0+O404+O408+O412+O416+O420+O424+O428+O432+O436+O440</f>
      </c>
    </row>
    <row r="404" spans="1:16" ht="25.5">
      <c r="A404" s="25" t="s">
        <v>45</v>
      </c>
      <c s="29" t="s">
        <v>731</v>
      </c>
      <c s="29" t="s">
        <v>680</v>
      </c>
      <c s="25" t="s">
        <v>47</v>
      </c>
      <c s="30" t="s">
        <v>681</v>
      </c>
      <c s="31" t="s">
        <v>152</v>
      </c>
      <c s="32">
        <v>60.25</v>
      </c>
      <c s="33">
        <v>0</v>
      </c>
      <c s="33">
        <f>ROUND(ROUND(H404,2)*ROUND(G404,3),2)</f>
      </c>
      <c r="O404">
        <f>(I404*21)/100</f>
      </c>
      <c t="s">
        <v>23</v>
      </c>
    </row>
    <row r="405" spans="1:5" ht="12.75">
      <c r="A405" s="34" t="s">
        <v>50</v>
      </c>
      <c r="E405" s="35" t="s">
        <v>47</v>
      </c>
    </row>
    <row r="406" spans="1:5" ht="63.75">
      <c r="A406" s="36" t="s">
        <v>51</v>
      </c>
      <c r="E406" s="37" t="s">
        <v>1306</v>
      </c>
    </row>
    <row r="407" spans="1:5" ht="204">
      <c r="A407" t="s">
        <v>53</v>
      </c>
      <c r="E407" s="35" t="s">
        <v>683</v>
      </c>
    </row>
    <row r="408" spans="1:16" ht="25.5">
      <c r="A408" s="25" t="s">
        <v>45</v>
      </c>
      <c s="29" t="s">
        <v>733</v>
      </c>
      <c s="29" t="s">
        <v>685</v>
      </c>
      <c s="25" t="s">
        <v>47</v>
      </c>
      <c s="30" t="s">
        <v>686</v>
      </c>
      <c s="31" t="s">
        <v>152</v>
      </c>
      <c s="32">
        <v>78.928</v>
      </c>
      <c s="33">
        <v>0</v>
      </c>
      <c s="33">
        <f>ROUND(ROUND(H408,2)*ROUND(G408,3),2)</f>
      </c>
      <c r="O408">
        <f>(I408*21)/100</f>
      </c>
      <c t="s">
        <v>23</v>
      </c>
    </row>
    <row r="409" spans="1:5" ht="12.75">
      <c r="A409" s="34" t="s">
        <v>50</v>
      </c>
      <c r="E409" s="35" t="s">
        <v>47</v>
      </c>
    </row>
    <row r="410" spans="1:5" ht="12.75">
      <c r="A410" s="36" t="s">
        <v>51</v>
      </c>
      <c r="E410" s="37" t="s">
        <v>1307</v>
      </c>
    </row>
    <row r="411" spans="1:5" ht="216.75">
      <c r="A411" t="s">
        <v>53</v>
      </c>
      <c r="E411" s="35" t="s">
        <v>688</v>
      </c>
    </row>
    <row r="412" spans="1:16" ht="12.75">
      <c r="A412" s="25" t="s">
        <v>45</v>
      </c>
      <c s="29" t="s">
        <v>738</v>
      </c>
      <c s="29" t="s">
        <v>690</v>
      </c>
      <c s="25" t="s">
        <v>47</v>
      </c>
      <c s="30" t="s">
        <v>691</v>
      </c>
      <c s="31" t="s">
        <v>152</v>
      </c>
      <c s="32">
        <v>17.4</v>
      </c>
      <c s="33">
        <v>0</v>
      </c>
      <c s="33">
        <f>ROUND(ROUND(H412,2)*ROUND(G412,3),2)</f>
      </c>
      <c r="O412">
        <f>(I412*21)/100</f>
      </c>
      <c t="s">
        <v>23</v>
      </c>
    </row>
    <row r="413" spans="1:5" ht="12.75">
      <c r="A413" s="34" t="s">
        <v>50</v>
      </c>
      <c r="E413" s="35" t="s">
        <v>47</v>
      </c>
    </row>
    <row r="414" spans="1:5" ht="63.75">
      <c r="A414" s="36" t="s">
        <v>51</v>
      </c>
      <c r="E414" s="37" t="s">
        <v>1308</v>
      </c>
    </row>
    <row r="415" spans="1:5" ht="63.75">
      <c r="A415" t="s">
        <v>53</v>
      </c>
      <c r="E415" s="35" t="s">
        <v>693</v>
      </c>
    </row>
    <row r="416" spans="1:16" ht="12.75">
      <c r="A416" s="25" t="s">
        <v>45</v>
      </c>
      <c s="29" t="s">
        <v>740</v>
      </c>
      <c s="29" t="s">
        <v>695</v>
      </c>
      <c s="25" t="s">
        <v>47</v>
      </c>
      <c s="30" t="s">
        <v>696</v>
      </c>
      <c s="31" t="s">
        <v>152</v>
      </c>
      <c s="32">
        <v>48.2</v>
      </c>
      <c s="33">
        <v>0</v>
      </c>
      <c s="33">
        <f>ROUND(ROUND(H416,2)*ROUND(G416,3),2)</f>
      </c>
      <c r="O416">
        <f>(I416*21)/100</f>
      </c>
      <c t="s">
        <v>23</v>
      </c>
    </row>
    <row r="417" spans="1:5" ht="12.75">
      <c r="A417" s="34" t="s">
        <v>50</v>
      </c>
      <c r="E417" s="35" t="s">
        <v>47</v>
      </c>
    </row>
    <row r="418" spans="1:5" ht="51">
      <c r="A418" s="36" t="s">
        <v>51</v>
      </c>
      <c r="E418" s="37" t="s">
        <v>1309</v>
      </c>
    </row>
    <row r="419" spans="1:5" ht="63.75">
      <c r="A419" t="s">
        <v>53</v>
      </c>
      <c r="E419" s="35" t="s">
        <v>693</v>
      </c>
    </row>
    <row r="420" spans="1:16" ht="12.75">
      <c r="A420" s="25" t="s">
        <v>45</v>
      </c>
      <c s="29" t="s">
        <v>745</v>
      </c>
      <c s="29" t="s">
        <v>935</v>
      </c>
      <c s="25" t="s">
        <v>47</v>
      </c>
      <c s="30" t="s">
        <v>936</v>
      </c>
      <c s="31" t="s">
        <v>110</v>
      </c>
      <c s="32">
        <v>2.5</v>
      </c>
      <c s="33">
        <v>0</v>
      </c>
      <c s="33">
        <f>ROUND(ROUND(H420,2)*ROUND(G420,3),2)</f>
      </c>
      <c r="O420">
        <f>(I420*21)/100</f>
      </c>
      <c t="s">
        <v>23</v>
      </c>
    </row>
    <row r="421" spans="1:5" ht="12.75">
      <c r="A421" s="34" t="s">
        <v>50</v>
      </c>
      <c r="E421" s="35" t="s">
        <v>47</v>
      </c>
    </row>
    <row r="422" spans="1:5" ht="38.25">
      <c r="A422" s="36" t="s">
        <v>51</v>
      </c>
      <c r="E422" s="37" t="s">
        <v>1310</v>
      </c>
    </row>
    <row r="423" spans="1:5" ht="229.5">
      <c r="A423" t="s">
        <v>53</v>
      </c>
      <c r="E423" s="35" t="s">
        <v>938</v>
      </c>
    </row>
    <row r="424" spans="1:16" ht="12.75">
      <c r="A424" s="25" t="s">
        <v>45</v>
      </c>
      <c s="29" t="s">
        <v>750</v>
      </c>
      <c s="29" t="s">
        <v>1311</v>
      </c>
      <c s="25" t="s">
        <v>47</v>
      </c>
      <c s="30" t="s">
        <v>1312</v>
      </c>
      <c s="31" t="s">
        <v>152</v>
      </c>
      <c s="32">
        <v>9.5</v>
      </c>
      <c s="33">
        <v>0</v>
      </c>
      <c s="33">
        <f>ROUND(ROUND(H424,2)*ROUND(G424,3),2)</f>
      </c>
      <c r="O424">
        <f>(I424*21)/100</f>
      </c>
      <c t="s">
        <v>23</v>
      </c>
    </row>
    <row r="425" spans="1:5" ht="12.75">
      <c r="A425" s="34" t="s">
        <v>50</v>
      </c>
      <c r="E425" s="35" t="s">
        <v>47</v>
      </c>
    </row>
    <row r="426" spans="1:5" ht="38.25">
      <c r="A426" s="36" t="s">
        <v>51</v>
      </c>
      <c r="E426" s="37" t="s">
        <v>1313</v>
      </c>
    </row>
    <row r="427" spans="1:5" ht="140.25">
      <c r="A427" t="s">
        <v>53</v>
      </c>
      <c r="E427" s="35" t="s">
        <v>1314</v>
      </c>
    </row>
    <row r="428" spans="1:16" ht="12.75">
      <c r="A428" s="25" t="s">
        <v>45</v>
      </c>
      <c s="29" t="s">
        <v>752</v>
      </c>
      <c s="29" t="s">
        <v>1315</v>
      </c>
      <c s="25" t="s">
        <v>47</v>
      </c>
      <c s="30" t="s">
        <v>1316</v>
      </c>
      <c s="31" t="s">
        <v>152</v>
      </c>
      <c s="32">
        <v>1.8</v>
      </c>
      <c s="33">
        <v>0</v>
      </c>
      <c s="33">
        <f>ROUND(ROUND(H428,2)*ROUND(G428,3),2)</f>
      </c>
      <c r="O428">
        <f>(I428*21)/100</f>
      </c>
      <c t="s">
        <v>23</v>
      </c>
    </row>
    <row r="429" spans="1:5" ht="12.75">
      <c r="A429" s="34" t="s">
        <v>50</v>
      </c>
      <c r="E429" s="35" t="s">
        <v>47</v>
      </c>
    </row>
    <row r="430" spans="1:5" ht="38.25">
      <c r="A430" s="36" t="s">
        <v>51</v>
      </c>
      <c r="E430" s="37" t="s">
        <v>1317</v>
      </c>
    </row>
    <row r="431" spans="1:5" ht="153">
      <c r="A431" t="s">
        <v>53</v>
      </c>
      <c r="E431" s="35" t="s">
        <v>1318</v>
      </c>
    </row>
    <row r="432" spans="1:16" ht="12.75">
      <c r="A432" s="25" t="s">
        <v>45</v>
      </c>
      <c s="29" t="s">
        <v>754</v>
      </c>
      <c s="29" t="s">
        <v>704</v>
      </c>
      <c s="25" t="s">
        <v>47</v>
      </c>
      <c s="30" t="s">
        <v>705</v>
      </c>
      <c s="31" t="s">
        <v>152</v>
      </c>
      <c s="32">
        <v>3.6</v>
      </c>
      <c s="33">
        <v>0</v>
      </c>
      <c s="33">
        <f>ROUND(ROUND(H432,2)*ROUND(G432,3),2)</f>
      </c>
      <c r="O432">
        <f>(I432*21)/100</f>
      </c>
      <c t="s">
        <v>23</v>
      </c>
    </row>
    <row r="433" spans="1:5" ht="12.75">
      <c r="A433" s="34" t="s">
        <v>50</v>
      </c>
      <c r="E433" s="35" t="s">
        <v>47</v>
      </c>
    </row>
    <row r="434" spans="1:5" ht="12.75">
      <c r="A434" s="36" t="s">
        <v>51</v>
      </c>
      <c r="E434" s="37" t="s">
        <v>1319</v>
      </c>
    </row>
    <row r="435" spans="1:5" ht="102">
      <c r="A435" t="s">
        <v>53</v>
      </c>
      <c r="E435" s="35" t="s">
        <v>702</v>
      </c>
    </row>
    <row r="436" spans="1:16" ht="12.75">
      <c r="A436" s="25" t="s">
        <v>45</v>
      </c>
      <c s="29" t="s">
        <v>759</v>
      </c>
      <c s="29" t="s">
        <v>708</v>
      </c>
      <c s="25" t="s">
        <v>47</v>
      </c>
      <c s="30" t="s">
        <v>709</v>
      </c>
      <c s="31" t="s">
        <v>152</v>
      </c>
      <c s="32">
        <v>30</v>
      </c>
      <c s="33">
        <v>0</v>
      </c>
      <c s="33">
        <f>ROUND(ROUND(H436,2)*ROUND(G436,3),2)</f>
      </c>
      <c r="O436">
        <f>(I436*21)/100</f>
      </c>
      <c t="s">
        <v>23</v>
      </c>
    </row>
    <row r="437" spans="1:5" ht="12.75">
      <c r="A437" s="34" t="s">
        <v>50</v>
      </c>
      <c r="E437" s="35" t="s">
        <v>47</v>
      </c>
    </row>
    <row r="438" spans="1:5" ht="76.5">
      <c r="A438" s="36" t="s">
        <v>51</v>
      </c>
      <c r="E438" s="37" t="s">
        <v>1320</v>
      </c>
    </row>
    <row r="439" spans="1:5" ht="102">
      <c r="A439" t="s">
        <v>53</v>
      </c>
      <c r="E439" s="35" t="s">
        <v>702</v>
      </c>
    </row>
    <row r="440" spans="1:16" ht="12.75">
      <c r="A440" s="25" t="s">
        <v>45</v>
      </c>
      <c s="29" t="s">
        <v>761</v>
      </c>
      <c s="29" t="s">
        <v>941</v>
      </c>
      <c s="25" t="s">
        <v>47</v>
      </c>
      <c s="30" t="s">
        <v>942</v>
      </c>
      <c s="31" t="s">
        <v>152</v>
      </c>
      <c s="32">
        <v>3.6</v>
      </c>
      <c s="33">
        <v>0</v>
      </c>
      <c s="33">
        <f>ROUND(ROUND(H440,2)*ROUND(G440,3),2)</f>
      </c>
      <c r="O440">
        <f>(I440*21)/100</f>
      </c>
      <c t="s">
        <v>23</v>
      </c>
    </row>
    <row r="441" spans="1:5" ht="12.75">
      <c r="A441" s="34" t="s">
        <v>50</v>
      </c>
      <c r="E441" s="35" t="s">
        <v>47</v>
      </c>
    </row>
    <row r="442" spans="1:5" ht="25.5">
      <c r="A442" s="36" t="s">
        <v>51</v>
      </c>
      <c r="E442" s="37" t="s">
        <v>1321</v>
      </c>
    </row>
    <row r="443" spans="1:5" ht="102">
      <c r="A443" t="s">
        <v>53</v>
      </c>
      <c r="E443" s="35" t="s">
        <v>702</v>
      </c>
    </row>
    <row r="444" spans="1:18" ht="12.75" customHeight="1">
      <c r="A444" s="6" t="s">
        <v>43</v>
      </c>
      <c s="6"/>
      <c s="39" t="s">
        <v>78</v>
      </c>
      <c s="6"/>
      <c s="27" t="s">
        <v>239</v>
      </c>
      <c s="6"/>
      <c s="6"/>
      <c s="6"/>
      <c s="40">
        <f>0+Q444</f>
      </c>
      <c r="O444">
        <f>0+R444</f>
      </c>
      <c r="Q444">
        <f>0+I445+I449</f>
      </c>
      <c>
        <f>0+O445+O449</f>
      </c>
    </row>
    <row r="445" spans="1:16" ht="12.75">
      <c r="A445" s="25" t="s">
        <v>45</v>
      </c>
      <c s="29" t="s">
        <v>763</v>
      </c>
      <c s="29" t="s">
        <v>722</v>
      </c>
      <c s="25" t="s">
        <v>47</v>
      </c>
      <c s="30" t="s">
        <v>723</v>
      </c>
      <c s="31" t="s">
        <v>110</v>
      </c>
      <c s="32">
        <v>60</v>
      </c>
      <c s="33">
        <v>0</v>
      </c>
      <c s="33">
        <f>ROUND(ROUND(H445,2)*ROUND(G445,3),2)</f>
      </c>
      <c r="O445">
        <f>(I445*21)/100</f>
      </c>
      <c t="s">
        <v>23</v>
      </c>
    </row>
    <row r="446" spans="1:5" ht="12.75">
      <c r="A446" s="34" t="s">
        <v>50</v>
      </c>
      <c r="E446" s="35" t="s">
        <v>47</v>
      </c>
    </row>
    <row r="447" spans="1:5" ht="51">
      <c r="A447" s="36" t="s">
        <v>51</v>
      </c>
      <c r="E447" s="37" t="s">
        <v>1322</v>
      </c>
    </row>
    <row r="448" spans="1:5" ht="255">
      <c r="A448" t="s">
        <v>53</v>
      </c>
      <c r="E448" s="35" t="s">
        <v>725</v>
      </c>
    </row>
    <row r="449" spans="1:16" ht="12.75">
      <c r="A449" s="25" t="s">
        <v>45</v>
      </c>
      <c s="29" t="s">
        <v>765</v>
      </c>
      <c s="29" t="s">
        <v>241</v>
      </c>
      <c s="25" t="s">
        <v>47</v>
      </c>
      <c s="30" t="s">
        <v>242</v>
      </c>
      <c s="31" t="s">
        <v>243</v>
      </c>
      <c s="32">
        <v>2</v>
      </c>
      <c s="33">
        <v>0</v>
      </c>
      <c s="33">
        <f>ROUND(ROUND(H449,2)*ROUND(G449,3),2)</f>
      </c>
      <c r="O449">
        <f>(I449*21)/100</f>
      </c>
      <c t="s">
        <v>23</v>
      </c>
    </row>
    <row r="450" spans="1:5" ht="12.75">
      <c r="A450" s="34" t="s">
        <v>50</v>
      </c>
      <c r="E450" s="35" t="s">
        <v>47</v>
      </c>
    </row>
    <row r="451" spans="1:5" ht="38.25">
      <c r="A451" s="36" t="s">
        <v>51</v>
      </c>
      <c r="E451" s="37" t="s">
        <v>1323</v>
      </c>
    </row>
    <row r="452" spans="1:5" ht="102">
      <c r="A452" t="s">
        <v>53</v>
      </c>
      <c r="E452" s="35" t="s">
        <v>245</v>
      </c>
    </row>
    <row r="453" spans="1:18" ht="12.75" customHeight="1">
      <c r="A453" s="6" t="s">
        <v>43</v>
      </c>
      <c s="6"/>
      <c s="39" t="s">
        <v>40</v>
      </c>
      <c s="6"/>
      <c s="27" t="s">
        <v>246</v>
      </c>
      <c s="6"/>
      <c s="6"/>
      <c s="6"/>
      <c s="40">
        <f>0+Q453</f>
      </c>
      <c r="O453">
        <f>0+R453</f>
      </c>
      <c r="Q453">
        <f>0+I454+I458+I462+I466+I470+I474+I478+I482+I486+I490+I494+I498+I502+I506+I510+I514+I518+I522+I526+I530+I534+I538+I542+I546+I550+I554+I558+I562+I566+I570</f>
      </c>
      <c>
        <f>0+O454+O458+O462+O466+O470+O474+O478+O482+O486+O490+O494+O498+O502+O506+O510+O514+O518+O522+O526+O530+O534+O538+O542+O546+O550+O554+O558+O562+O566+O570</f>
      </c>
    </row>
    <row r="454" spans="1:16" ht="12.75">
      <c r="A454" s="25" t="s">
        <v>45</v>
      </c>
      <c s="29" t="s">
        <v>767</v>
      </c>
      <c s="29" t="s">
        <v>741</v>
      </c>
      <c s="25" t="s">
        <v>47</v>
      </c>
      <c s="30" t="s">
        <v>742</v>
      </c>
      <c s="31" t="s">
        <v>110</v>
      </c>
      <c s="32">
        <v>4.65</v>
      </c>
      <c s="33">
        <v>0</v>
      </c>
      <c s="33">
        <f>ROUND(ROUND(H454,2)*ROUND(G454,3),2)</f>
      </c>
      <c r="O454">
        <f>(I454*21)/100</f>
      </c>
      <c t="s">
        <v>23</v>
      </c>
    </row>
    <row r="455" spans="1:5" ht="12.75">
      <c r="A455" s="34" t="s">
        <v>50</v>
      </c>
      <c r="E455" s="35" t="s">
        <v>47</v>
      </c>
    </row>
    <row r="456" spans="1:5" ht="89.25">
      <c r="A456" s="36" t="s">
        <v>51</v>
      </c>
      <c r="E456" s="37" t="s">
        <v>1324</v>
      </c>
    </row>
    <row r="457" spans="1:5" ht="89.25">
      <c r="A457" t="s">
        <v>53</v>
      </c>
      <c r="E457" s="35" t="s">
        <v>744</v>
      </c>
    </row>
    <row r="458" spans="1:16" ht="12.75">
      <c r="A458" s="25" t="s">
        <v>45</v>
      </c>
      <c s="29" t="s">
        <v>772</v>
      </c>
      <c s="29" t="s">
        <v>1325</v>
      </c>
      <c s="25" t="s">
        <v>47</v>
      </c>
      <c s="30" t="s">
        <v>1326</v>
      </c>
      <c s="31" t="s">
        <v>110</v>
      </c>
      <c s="32">
        <v>4.6</v>
      </c>
      <c s="33">
        <v>0</v>
      </c>
      <c s="33">
        <f>ROUND(ROUND(H458,2)*ROUND(G458,3),2)</f>
      </c>
      <c r="O458">
        <f>(I458*21)/100</f>
      </c>
      <c t="s">
        <v>23</v>
      </c>
    </row>
    <row r="459" spans="1:5" ht="12.75">
      <c r="A459" s="34" t="s">
        <v>50</v>
      </c>
      <c r="E459" s="35" t="s">
        <v>47</v>
      </c>
    </row>
    <row r="460" spans="1:5" ht="38.25">
      <c r="A460" s="36" t="s">
        <v>51</v>
      </c>
      <c r="E460" s="37" t="s">
        <v>1327</v>
      </c>
    </row>
    <row r="461" spans="1:5" ht="63.75">
      <c r="A461" t="s">
        <v>53</v>
      </c>
      <c r="E461" s="35" t="s">
        <v>418</v>
      </c>
    </row>
    <row r="462" spans="1:16" ht="25.5">
      <c r="A462" s="25" t="s">
        <v>45</v>
      </c>
      <c s="29" t="s">
        <v>777</v>
      </c>
      <c s="29" t="s">
        <v>1328</v>
      </c>
      <c s="25" t="s">
        <v>47</v>
      </c>
      <c s="30" t="s">
        <v>1329</v>
      </c>
      <c s="31" t="s">
        <v>110</v>
      </c>
      <c s="32">
        <v>36</v>
      </c>
      <c s="33">
        <v>0</v>
      </c>
      <c s="33">
        <f>ROUND(ROUND(H462,2)*ROUND(G462,3),2)</f>
      </c>
      <c r="O462">
        <f>(I462*21)/100</f>
      </c>
      <c t="s">
        <v>23</v>
      </c>
    </row>
    <row r="463" spans="1:5" ht="12.75">
      <c r="A463" s="34" t="s">
        <v>50</v>
      </c>
      <c r="E463" s="35" t="s">
        <v>47</v>
      </c>
    </row>
    <row r="464" spans="1:5" ht="38.25">
      <c r="A464" s="36" t="s">
        <v>51</v>
      </c>
      <c r="E464" s="37" t="s">
        <v>1330</v>
      </c>
    </row>
    <row r="465" spans="1:5" ht="89.25">
      <c r="A465" t="s">
        <v>53</v>
      </c>
      <c r="E465" s="35" t="s">
        <v>255</v>
      </c>
    </row>
    <row r="466" spans="1:16" ht="25.5">
      <c r="A466" s="25" t="s">
        <v>45</v>
      </c>
      <c s="29" t="s">
        <v>782</v>
      </c>
      <c s="29" t="s">
        <v>1080</v>
      </c>
      <c s="25" t="s">
        <v>47</v>
      </c>
      <c s="30" t="s">
        <v>1081</v>
      </c>
      <c s="31" t="s">
        <v>110</v>
      </c>
      <c s="32">
        <v>38.6</v>
      </c>
      <c s="33">
        <v>0</v>
      </c>
      <c s="33">
        <f>ROUND(ROUND(H466,2)*ROUND(G466,3),2)</f>
      </c>
      <c r="O466">
        <f>(I466*21)/100</f>
      </c>
      <c t="s">
        <v>23</v>
      </c>
    </row>
    <row r="467" spans="1:5" ht="12.75">
      <c r="A467" s="34" t="s">
        <v>50</v>
      </c>
      <c r="E467" s="35" t="s">
        <v>47</v>
      </c>
    </row>
    <row r="468" spans="1:5" ht="63.75">
      <c r="A468" s="36" t="s">
        <v>51</v>
      </c>
      <c r="E468" s="37" t="s">
        <v>1331</v>
      </c>
    </row>
    <row r="469" spans="1:5" ht="165.75">
      <c r="A469" t="s">
        <v>53</v>
      </c>
      <c r="E469" s="35" t="s">
        <v>1083</v>
      </c>
    </row>
    <row r="470" spans="1:16" ht="12.75">
      <c r="A470" s="25" t="s">
        <v>45</v>
      </c>
      <c s="29" t="s">
        <v>787</v>
      </c>
      <c s="29" t="s">
        <v>1084</v>
      </c>
      <c s="25" t="s">
        <v>47</v>
      </c>
      <c s="30" t="s">
        <v>1085</v>
      </c>
      <c s="31" t="s">
        <v>110</v>
      </c>
      <c s="32">
        <v>6</v>
      </c>
      <c s="33">
        <v>0</v>
      </c>
      <c s="33">
        <f>ROUND(ROUND(H470,2)*ROUND(G470,3),2)</f>
      </c>
      <c r="O470">
        <f>(I470*21)/100</f>
      </c>
      <c t="s">
        <v>23</v>
      </c>
    </row>
    <row r="471" spans="1:5" ht="12.75">
      <c r="A471" s="34" t="s">
        <v>50</v>
      </c>
      <c r="E471" s="35" t="s">
        <v>47</v>
      </c>
    </row>
    <row r="472" spans="1:5" ht="89.25">
      <c r="A472" s="36" t="s">
        <v>51</v>
      </c>
      <c r="E472" s="37" t="s">
        <v>1332</v>
      </c>
    </row>
    <row r="473" spans="1:5" ht="153">
      <c r="A473" t="s">
        <v>53</v>
      </c>
      <c r="E473" s="35" t="s">
        <v>1087</v>
      </c>
    </row>
    <row r="474" spans="1:16" ht="12.75">
      <c r="A474" s="25" t="s">
        <v>45</v>
      </c>
      <c s="29" t="s">
        <v>791</v>
      </c>
      <c s="29" t="s">
        <v>1333</v>
      </c>
      <c s="25" t="s">
        <v>47</v>
      </c>
      <c s="30" t="s">
        <v>1334</v>
      </c>
      <c s="31" t="s">
        <v>110</v>
      </c>
      <c s="32">
        <v>8</v>
      </c>
      <c s="33">
        <v>0</v>
      </c>
      <c s="33">
        <f>ROUND(ROUND(H474,2)*ROUND(G474,3),2)</f>
      </c>
      <c r="O474">
        <f>(I474*21)/100</f>
      </c>
      <c t="s">
        <v>23</v>
      </c>
    </row>
    <row r="475" spans="1:5" ht="12.75">
      <c r="A475" s="34" t="s">
        <v>50</v>
      </c>
      <c r="E475" s="35" t="s">
        <v>47</v>
      </c>
    </row>
    <row r="476" spans="1:5" ht="38.25">
      <c r="A476" s="36" t="s">
        <v>51</v>
      </c>
      <c r="E476" s="37" t="s">
        <v>1335</v>
      </c>
    </row>
    <row r="477" spans="1:5" ht="89.25">
      <c r="A477" t="s">
        <v>53</v>
      </c>
      <c r="E477" s="35" t="s">
        <v>255</v>
      </c>
    </row>
    <row r="478" spans="1:16" ht="12.75">
      <c r="A478" s="25" t="s">
        <v>45</v>
      </c>
      <c s="29" t="s">
        <v>794</v>
      </c>
      <c s="29" t="s">
        <v>950</v>
      </c>
      <c s="25" t="s">
        <v>47</v>
      </c>
      <c s="30" t="s">
        <v>951</v>
      </c>
      <c s="31" t="s">
        <v>243</v>
      </c>
      <c s="32">
        <v>4</v>
      </c>
      <c s="33">
        <v>0</v>
      </c>
      <c s="33">
        <f>ROUND(ROUND(H478,2)*ROUND(G478,3),2)</f>
      </c>
      <c r="O478">
        <f>(I478*21)/100</f>
      </c>
      <c t="s">
        <v>23</v>
      </c>
    </row>
    <row r="479" spans="1:5" ht="12.75">
      <c r="A479" s="34" t="s">
        <v>50</v>
      </c>
      <c r="E479" s="35" t="s">
        <v>47</v>
      </c>
    </row>
    <row r="480" spans="1:5" ht="12.75">
      <c r="A480" s="36" t="s">
        <v>51</v>
      </c>
      <c r="E480" s="37" t="s">
        <v>952</v>
      </c>
    </row>
    <row r="481" spans="1:5" ht="63.75">
      <c r="A481" t="s">
        <v>53</v>
      </c>
      <c r="E481" s="35" t="s">
        <v>953</v>
      </c>
    </row>
    <row r="482" spans="1:16" ht="12.75">
      <c r="A482" s="25" t="s">
        <v>45</v>
      </c>
      <c s="29" t="s">
        <v>799</v>
      </c>
      <c s="29" t="s">
        <v>746</v>
      </c>
      <c s="25" t="s">
        <v>47</v>
      </c>
      <c s="30" t="s">
        <v>747</v>
      </c>
      <c s="31" t="s">
        <v>243</v>
      </c>
      <c s="32">
        <v>2</v>
      </c>
      <c s="33">
        <v>0</v>
      </c>
      <c s="33">
        <f>ROUND(ROUND(H482,2)*ROUND(G482,3),2)</f>
      </c>
      <c r="O482">
        <f>(I482*21)/100</f>
      </c>
      <c t="s">
        <v>23</v>
      </c>
    </row>
    <row r="483" spans="1:5" ht="12.75">
      <c r="A483" s="34" t="s">
        <v>50</v>
      </c>
      <c r="E483" s="35" t="s">
        <v>47</v>
      </c>
    </row>
    <row r="484" spans="1:5" ht="51">
      <c r="A484" s="36" t="s">
        <v>51</v>
      </c>
      <c r="E484" s="37" t="s">
        <v>954</v>
      </c>
    </row>
    <row r="485" spans="1:5" ht="63.75">
      <c r="A485" t="s">
        <v>53</v>
      </c>
      <c r="E485" s="35" t="s">
        <v>749</v>
      </c>
    </row>
    <row r="486" spans="1:16" ht="25.5">
      <c r="A486" s="25" t="s">
        <v>45</v>
      </c>
      <c s="29" t="s">
        <v>804</v>
      </c>
      <c s="29" t="s">
        <v>268</v>
      </c>
      <c s="25" t="s">
        <v>47</v>
      </c>
      <c s="30" t="s">
        <v>269</v>
      </c>
      <c s="31" t="s">
        <v>243</v>
      </c>
      <c s="32">
        <v>2</v>
      </c>
      <c s="33">
        <v>0</v>
      </c>
      <c s="33">
        <f>ROUND(ROUND(H486,2)*ROUND(G486,3),2)</f>
      </c>
      <c r="O486">
        <f>(I486*21)/100</f>
      </c>
      <c t="s">
        <v>23</v>
      </c>
    </row>
    <row r="487" spans="1:5" ht="12.75">
      <c r="A487" s="34" t="s">
        <v>50</v>
      </c>
      <c r="E487" s="35" t="s">
        <v>47</v>
      </c>
    </row>
    <row r="488" spans="1:5" ht="38.25">
      <c r="A488" s="36" t="s">
        <v>51</v>
      </c>
      <c r="E488" s="37" t="s">
        <v>955</v>
      </c>
    </row>
    <row r="489" spans="1:5" ht="51">
      <c r="A489" t="s">
        <v>53</v>
      </c>
      <c r="E489" s="35" t="s">
        <v>271</v>
      </c>
    </row>
    <row r="490" spans="1:16" ht="25.5">
      <c r="A490" s="25" t="s">
        <v>45</v>
      </c>
      <c s="29" t="s">
        <v>809</v>
      </c>
      <c s="29" t="s">
        <v>1336</v>
      </c>
      <c s="25" t="s">
        <v>47</v>
      </c>
      <c s="30" t="s">
        <v>1337</v>
      </c>
      <c s="31" t="s">
        <v>152</v>
      </c>
      <c s="32">
        <v>10.375</v>
      </c>
      <c s="33">
        <v>0</v>
      </c>
      <c s="33">
        <f>ROUND(ROUND(H490,2)*ROUND(G490,3),2)</f>
      </c>
      <c r="O490">
        <f>(I490*21)/100</f>
      </c>
      <c t="s">
        <v>23</v>
      </c>
    </row>
    <row r="491" spans="1:5" ht="12.75">
      <c r="A491" s="34" t="s">
        <v>50</v>
      </c>
      <c r="E491" s="35" t="s">
        <v>47</v>
      </c>
    </row>
    <row r="492" spans="1:5" ht="12.75">
      <c r="A492" s="36" t="s">
        <v>51</v>
      </c>
      <c r="E492" s="37" t="s">
        <v>1338</v>
      </c>
    </row>
    <row r="493" spans="1:5" ht="89.25">
      <c r="A493" t="s">
        <v>53</v>
      </c>
      <c r="E493" s="35" t="s">
        <v>1339</v>
      </c>
    </row>
    <row r="494" spans="1:16" ht="25.5">
      <c r="A494" s="25" t="s">
        <v>45</v>
      </c>
      <c s="29" t="s">
        <v>1340</v>
      </c>
      <c s="29" t="s">
        <v>1341</v>
      </c>
      <c s="25" t="s">
        <v>47</v>
      </c>
      <c s="30" t="s">
        <v>1342</v>
      </c>
      <c s="31" t="s">
        <v>152</v>
      </c>
      <c s="32">
        <v>10.375</v>
      </c>
      <c s="33">
        <v>0</v>
      </c>
      <c s="33">
        <f>ROUND(ROUND(H494,2)*ROUND(G494,3),2)</f>
      </c>
      <c r="O494">
        <f>(I494*21)/100</f>
      </c>
      <c t="s">
        <v>23</v>
      </c>
    </row>
    <row r="495" spans="1:5" ht="12.75">
      <c r="A495" s="34" t="s">
        <v>50</v>
      </c>
      <c r="E495" s="35" t="s">
        <v>47</v>
      </c>
    </row>
    <row r="496" spans="1:5" ht="12.75">
      <c r="A496" s="36" t="s">
        <v>51</v>
      </c>
      <c r="E496" s="37" t="s">
        <v>1338</v>
      </c>
    </row>
    <row r="497" spans="1:5" ht="89.25">
      <c r="A497" t="s">
        <v>53</v>
      </c>
      <c r="E497" s="35" t="s">
        <v>1339</v>
      </c>
    </row>
    <row r="498" spans="1:16" ht="25.5">
      <c r="A498" s="25" t="s">
        <v>45</v>
      </c>
      <c s="29" t="s">
        <v>1343</v>
      </c>
      <c s="29" t="s">
        <v>1344</v>
      </c>
      <c s="25" t="s">
        <v>47</v>
      </c>
      <c s="30" t="s">
        <v>1345</v>
      </c>
      <c s="31" t="s">
        <v>152</v>
      </c>
      <c s="32">
        <v>14.6</v>
      </c>
      <c s="33">
        <v>0</v>
      </c>
      <c s="33">
        <f>ROUND(ROUND(H498,2)*ROUND(G498,3),2)</f>
      </c>
      <c r="O498">
        <f>(I498*21)/100</f>
      </c>
      <c t="s">
        <v>23</v>
      </c>
    </row>
    <row r="499" spans="1:5" ht="12.75">
      <c r="A499" s="34" t="s">
        <v>50</v>
      </c>
      <c r="E499" s="35" t="s">
        <v>47</v>
      </c>
    </row>
    <row r="500" spans="1:5" ht="12.75">
      <c r="A500" s="36" t="s">
        <v>51</v>
      </c>
      <c r="E500" s="37" t="s">
        <v>1346</v>
      </c>
    </row>
    <row r="501" spans="1:5" ht="63.75">
      <c r="A501" t="s">
        <v>53</v>
      </c>
      <c r="E501" s="35" t="s">
        <v>1347</v>
      </c>
    </row>
    <row r="502" spans="1:16" ht="12.75">
      <c r="A502" s="25" t="s">
        <v>45</v>
      </c>
      <c s="29" t="s">
        <v>1348</v>
      </c>
      <c s="29" t="s">
        <v>432</v>
      </c>
      <c s="25" t="s">
        <v>47</v>
      </c>
      <c s="30" t="s">
        <v>433</v>
      </c>
      <c s="31" t="s">
        <v>110</v>
      </c>
      <c s="32">
        <v>28.5</v>
      </c>
      <c s="33">
        <v>0</v>
      </c>
      <c s="33">
        <f>ROUND(ROUND(H502,2)*ROUND(G502,3),2)</f>
      </c>
      <c r="O502">
        <f>(I502*21)/100</f>
      </c>
      <c t="s">
        <v>23</v>
      </c>
    </row>
    <row r="503" spans="1:5" ht="12.75">
      <c r="A503" s="34" t="s">
        <v>50</v>
      </c>
      <c r="E503" s="35" t="s">
        <v>47</v>
      </c>
    </row>
    <row r="504" spans="1:5" ht="12.75">
      <c r="A504" s="36" t="s">
        <v>51</v>
      </c>
      <c r="E504" s="37" t="s">
        <v>1349</v>
      </c>
    </row>
    <row r="505" spans="1:5" ht="76.5">
      <c r="A505" t="s">
        <v>53</v>
      </c>
      <c r="E505" s="35" t="s">
        <v>276</v>
      </c>
    </row>
    <row r="506" spans="1:16" ht="12.75">
      <c r="A506" s="25" t="s">
        <v>45</v>
      </c>
      <c s="29" t="s">
        <v>1350</v>
      </c>
      <c s="29" t="s">
        <v>956</v>
      </c>
      <c s="25" t="s">
        <v>47</v>
      </c>
      <c s="30" t="s">
        <v>957</v>
      </c>
      <c s="31" t="s">
        <v>110</v>
      </c>
      <c s="32">
        <v>5.7</v>
      </c>
      <c s="33">
        <v>0</v>
      </c>
      <c s="33">
        <f>ROUND(ROUND(H506,2)*ROUND(G506,3),2)</f>
      </c>
      <c r="O506">
        <f>(I506*21)/100</f>
      </c>
      <c t="s">
        <v>23</v>
      </c>
    </row>
    <row r="507" spans="1:5" ht="12.75">
      <c r="A507" s="34" t="s">
        <v>50</v>
      </c>
      <c r="E507" s="35" t="s">
        <v>47</v>
      </c>
    </row>
    <row r="508" spans="1:5" ht="12.75">
      <c r="A508" s="36" t="s">
        <v>51</v>
      </c>
      <c r="E508" s="37" t="s">
        <v>1351</v>
      </c>
    </row>
    <row r="509" spans="1:5" ht="76.5">
      <c r="A509" t="s">
        <v>53</v>
      </c>
      <c r="E509" s="35" t="s">
        <v>276</v>
      </c>
    </row>
    <row r="510" spans="1:16" ht="12.75">
      <c r="A510" s="25" t="s">
        <v>45</v>
      </c>
      <c s="29" t="s">
        <v>1352</v>
      </c>
      <c s="29" t="s">
        <v>435</v>
      </c>
      <c s="25" t="s">
        <v>47</v>
      </c>
      <c s="30" t="s">
        <v>436</v>
      </c>
      <c s="31" t="s">
        <v>110</v>
      </c>
      <c s="32">
        <v>34.7</v>
      </c>
      <c s="33">
        <v>0</v>
      </c>
      <c s="33">
        <f>ROUND(ROUND(H510,2)*ROUND(G510,3),2)</f>
      </c>
      <c r="O510">
        <f>(I510*21)/100</f>
      </c>
      <c t="s">
        <v>23</v>
      </c>
    </row>
    <row r="511" spans="1:5" ht="12.75">
      <c r="A511" s="34" t="s">
        <v>50</v>
      </c>
      <c r="E511" s="35" t="s">
        <v>47</v>
      </c>
    </row>
    <row r="512" spans="1:5" ht="51">
      <c r="A512" s="36" t="s">
        <v>51</v>
      </c>
      <c r="E512" s="37" t="s">
        <v>1353</v>
      </c>
    </row>
    <row r="513" spans="1:5" ht="76.5">
      <c r="A513" t="s">
        <v>53</v>
      </c>
      <c r="E513" s="35" t="s">
        <v>276</v>
      </c>
    </row>
    <row r="514" spans="1:16" ht="12.75">
      <c r="A514" s="25" t="s">
        <v>45</v>
      </c>
      <c s="29" t="s">
        <v>1354</v>
      </c>
      <c s="29" t="s">
        <v>282</v>
      </c>
      <c s="25" t="s">
        <v>47</v>
      </c>
      <c s="30" t="s">
        <v>283</v>
      </c>
      <c s="31" t="s">
        <v>110</v>
      </c>
      <c s="32">
        <v>72.46</v>
      </c>
      <c s="33">
        <v>0</v>
      </c>
      <c s="33">
        <f>ROUND(ROUND(H514,2)*ROUND(G514,3),2)</f>
      </c>
      <c r="O514">
        <f>(I514*21)/100</f>
      </c>
      <c t="s">
        <v>23</v>
      </c>
    </row>
    <row r="515" spans="1:5" ht="12.75">
      <c r="A515" s="34" t="s">
        <v>50</v>
      </c>
      <c r="E515" s="35" t="s">
        <v>47</v>
      </c>
    </row>
    <row r="516" spans="1:5" ht="76.5">
      <c r="A516" s="36" t="s">
        <v>51</v>
      </c>
      <c r="E516" s="37" t="s">
        <v>1355</v>
      </c>
    </row>
    <row r="517" spans="1:5" ht="63.75">
      <c r="A517" t="s">
        <v>53</v>
      </c>
      <c r="E517" s="35" t="s">
        <v>285</v>
      </c>
    </row>
    <row r="518" spans="1:16" ht="12.75">
      <c r="A518" s="25" t="s">
        <v>45</v>
      </c>
      <c s="29" t="s">
        <v>1356</v>
      </c>
      <c s="29" t="s">
        <v>287</v>
      </c>
      <c s="25" t="s">
        <v>47</v>
      </c>
      <c s="30" t="s">
        <v>288</v>
      </c>
      <c s="31" t="s">
        <v>110</v>
      </c>
      <c s="32">
        <v>53.28</v>
      </c>
      <c s="33">
        <v>0</v>
      </c>
      <c s="33">
        <f>ROUND(ROUND(H518,2)*ROUND(G518,3),2)</f>
      </c>
      <c r="O518">
        <f>(I518*21)/100</f>
      </c>
      <c t="s">
        <v>23</v>
      </c>
    </row>
    <row r="519" spans="1:5" ht="12.75">
      <c r="A519" s="34" t="s">
        <v>50</v>
      </c>
      <c r="E519" s="35" t="s">
        <v>47</v>
      </c>
    </row>
    <row r="520" spans="1:5" ht="76.5">
      <c r="A520" s="36" t="s">
        <v>51</v>
      </c>
      <c r="E520" s="37" t="s">
        <v>1357</v>
      </c>
    </row>
    <row r="521" spans="1:5" ht="76.5">
      <c r="A521" t="s">
        <v>53</v>
      </c>
      <c r="E521" s="35" t="s">
        <v>290</v>
      </c>
    </row>
    <row r="522" spans="1:16" ht="12.75">
      <c r="A522" s="25" t="s">
        <v>45</v>
      </c>
      <c s="29" t="s">
        <v>1358</v>
      </c>
      <c s="29" t="s">
        <v>962</v>
      </c>
      <c s="25" t="s">
        <v>47</v>
      </c>
      <c s="30" t="s">
        <v>963</v>
      </c>
      <c s="31" t="s">
        <v>49</v>
      </c>
      <c s="32">
        <v>0.031</v>
      </c>
      <c s="33">
        <v>0</v>
      </c>
      <c s="33">
        <f>ROUND(ROUND(H522,2)*ROUND(G522,3),2)</f>
      </c>
      <c r="O522">
        <f>(I522*21)/100</f>
      </c>
      <c t="s">
        <v>23</v>
      </c>
    </row>
    <row r="523" spans="1:5" ht="12.75">
      <c r="A523" s="34" t="s">
        <v>50</v>
      </c>
      <c r="E523" s="35" t="s">
        <v>47</v>
      </c>
    </row>
    <row r="524" spans="1:5" ht="12.75">
      <c r="A524" s="36" t="s">
        <v>51</v>
      </c>
      <c r="E524" s="37" t="s">
        <v>1359</v>
      </c>
    </row>
    <row r="525" spans="1:5" ht="153">
      <c r="A525" t="s">
        <v>53</v>
      </c>
      <c r="E525" s="35" t="s">
        <v>965</v>
      </c>
    </row>
    <row r="526" spans="1:16" ht="12.75">
      <c r="A526" s="25" t="s">
        <v>45</v>
      </c>
      <c s="29" t="s">
        <v>1360</v>
      </c>
      <c s="29" t="s">
        <v>768</v>
      </c>
      <c s="25" t="s">
        <v>47</v>
      </c>
      <c s="30" t="s">
        <v>769</v>
      </c>
      <c s="31" t="s">
        <v>243</v>
      </c>
      <c s="32">
        <v>4</v>
      </c>
      <c s="33">
        <v>0</v>
      </c>
      <c s="33">
        <f>ROUND(ROUND(H526,2)*ROUND(G526,3),2)</f>
      </c>
      <c r="O526">
        <f>(I526*21)/100</f>
      </c>
      <c t="s">
        <v>23</v>
      </c>
    </row>
    <row r="527" spans="1:5" ht="12.75">
      <c r="A527" s="34" t="s">
        <v>50</v>
      </c>
      <c r="E527" s="35" t="s">
        <v>47</v>
      </c>
    </row>
    <row r="528" spans="1:5" ht="38.25">
      <c r="A528" s="36" t="s">
        <v>51</v>
      </c>
      <c r="E528" s="37" t="s">
        <v>970</v>
      </c>
    </row>
    <row r="529" spans="1:5" ht="293.25">
      <c r="A529" t="s">
        <v>53</v>
      </c>
      <c r="E529" s="35" t="s">
        <v>771</v>
      </c>
    </row>
    <row r="530" spans="1:16" ht="12.75">
      <c r="A530" s="25" t="s">
        <v>45</v>
      </c>
      <c s="29" t="s">
        <v>1361</v>
      </c>
      <c s="29" t="s">
        <v>1362</v>
      </c>
      <c s="25" t="s">
        <v>47</v>
      </c>
      <c s="30" t="s">
        <v>1363</v>
      </c>
      <c s="31" t="s">
        <v>152</v>
      </c>
      <c s="32">
        <v>31.33</v>
      </c>
      <c s="33">
        <v>0</v>
      </c>
      <c s="33">
        <f>ROUND(ROUND(H530,2)*ROUND(G530,3),2)</f>
      </c>
      <c r="O530">
        <f>(I530*21)/100</f>
      </c>
      <c t="s">
        <v>23</v>
      </c>
    </row>
    <row r="531" spans="1:5" ht="12.75">
      <c r="A531" s="34" t="s">
        <v>50</v>
      </c>
      <c r="E531" s="35" t="s">
        <v>47</v>
      </c>
    </row>
    <row r="532" spans="1:5" ht="51">
      <c r="A532" s="36" t="s">
        <v>51</v>
      </c>
      <c r="E532" s="37" t="s">
        <v>1364</v>
      </c>
    </row>
    <row r="533" spans="1:5" ht="63.75">
      <c r="A533" t="s">
        <v>53</v>
      </c>
      <c r="E533" s="35" t="s">
        <v>786</v>
      </c>
    </row>
    <row r="534" spans="1:16" ht="12.75">
      <c r="A534" s="25" t="s">
        <v>45</v>
      </c>
      <c s="29" t="s">
        <v>1365</v>
      </c>
      <c s="29" t="s">
        <v>1366</v>
      </c>
      <c s="25" t="s">
        <v>47</v>
      </c>
      <c s="30" t="s">
        <v>1367</v>
      </c>
      <c s="31" t="s">
        <v>152</v>
      </c>
      <c s="32">
        <v>31.33</v>
      </c>
      <c s="33">
        <v>0</v>
      </c>
      <c s="33">
        <f>ROUND(ROUND(H534,2)*ROUND(G534,3),2)</f>
      </c>
      <c r="O534">
        <f>(I534*21)/100</f>
      </c>
      <c t="s">
        <v>23</v>
      </c>
    </row>
    <row r="535" spans="1:5" ht="12.75">
      <c r="A535" s="34" t="s">
        <v>50</v>
      </c>
      <c r="E535" s="35" t="s">
        <v>47</v>
      </c>
    </row>
    <row r="536" spans="1:5" ht="51">
      <c r="A536" s="36" t="s">
        <v>51</v>
      </c>
      <c r="E536" s="37" t="s">
        <v>1364</v>
      </c>
    </row>
    <row r="537" spans="1:5" ht="63.75">
      <c r="A537" t="s">
        <v>53</v>
      </c>
      <c r="E537" s="35" t="s">
        <v>786</v>
      </c>
    </row>
    <row r="538" spans="1:16" ht="12.75">
      <c r="A538" s="25" t="s">
        <v>45</v>
      </c>
      <c s="29" t="s">
        <v>1368</v>
      </c>
      <c s="29" t="s">
        <v>788</v>
      </c>
      <c s="25" t="s">
        <v>47</v>
      </c>
      <c s="30" t="s">
        <v>789</v>
      </c>
      <c s="31" t="s">
        <v>152</v>
      </c>
      <c s="32">
        <v>42.444</v>
      </c>
      <c s="33">
        <v>0</v>
      </c>
      <c s="33">
        <f>ROUND(ROUND(H538,2)*ROUND(G538,3),2)</f>
      </c>
      <c r="O538">
        <f>(I538*21)/100</f>
      </c>
      <c t="s">
        <v>23</v>
      </c>
    </row>
    <row r="539" spans="1:5" ht="12.75">
      <c r="A539" s="34" t="s">
        <v>50</v>
      </c>
      <c r="E539" s="35" t="s">
        <v>47</v>
      </c>
    </row>
    <row r="540" spans="1:5" ht="127.5">
      <c r="A540" s="36" t="s">
        <v>51</v>
      </c>
      <c r="E540" s="37" t="s">
        <v>1369</v>
      </c>
    </row>
    <row r="541" spans="1:5" ht="63.75">
      <c r="A541" t="s">
        <v>53</v>
      </c>
      <c r="E541" s="35" t="s">
        <v>786</v>
      </c>
    </row>
    <row r="542" spans="1:16" ht="12.75">
      <c r="A542" s="25" t="s">
        <v>45</v>
      </c>
      <c s="29" t="s">
        <v>1370</v>
      </c>
      <c s="29" t="s">
        <v>792</v>
      </c>
      <c s="25" t="s">
        <v>29</v>
      </c>
      <c s="30" t="s">
        <v>793</v>
      </c>
      <c s="31" t="s">
        <v>152</v>
      </c>
      <c s="32">
        <v>73.774</v>
      </c>
      <c s="33">
        <v>0</v>
      </c>
      <c s="33">
        <f>ROUND(ROUND(H542,2)*ROUND(G542,3),2)</f>
      </c>
      <c r="O542">
        <f>(I542*21)/100</f>
      </c>
      <c t="s">
        <v>23</v>
      </c>
    </row>
    <row r="543" spans="1:5" ht="12.75">
      <c r="A543" s="34" t="s">
        <v>50</v>
      </c>
      <c r="E543" s="35" t="s">
        <v>47</v>
      </c>
    </row>
    <row r="544" spans="1:5" ht="127.5">
      <c r="A544" s="36" t="s">
        <v>51</v>
      </c>
      <c r="E544" s="37" t="s">
        <v>1371</v>
      </c>
    </row>
    <row r="545" spans="1:5" ht="63.75">
      <c r="A545" t="s">
        <v>53</v>
      </c>
      <c r="E545" s="35" t="s">
        <v>786</v>
      </c>
    </row>
    <row r="546" spans="1:16" ht="12.75">
      <c r="A546" s="25" t="s">
        <v>45</v>
      </c>
      <c s="29" t="s">
        <v>1372</v>
      </c>
      <c s="29" t="s">
        <v>792</v>
      </c>
      <c s="25" t="s">
        <v>23</v>
      </c>
      <c s="30" t="s">
        <v>793</v>
      </c>
      <c s="31" t="s">
        <v>152</v>
      </c>
      <c s="32">
        <v>62.66</v>
      </c>
      <c s="33">
        <v>0</v>
      </c>
      <c s="33">
        <f>ROUND(ROUND(H546,2)*ROUND(G546,3),2)</f>
      </c>
      <c r="O546">
        <f>(I546*21)/100</f>
      </c>
      <c t="s">
        <v>23</v>
      </c>
    </row>
    <row r="547" spans="1:5" ht="12.75">
      <c r="A547" s="34" t="s">
        <v>50</v>
      </c>
      <c r="E547" s="35" t="s">
        <v>47</v>
      </c>
    </row>
    <row r="548" spans="1:5" ht="51">
      <c r="A548" s="36" t="s">
        <v>51</v>
      </c>
      <c r="E548" s="37" t="s">
        <v>1373</v>
      </c>
    </row>
    <row r="549" spans="1:5" ht="63.75">
      <c r="A549" t="s">
        <v>53</v>
      </c>
      <c r="E549" s="35" t="s">
        <v>786</v>
      </c>
    </row>
    <row r="550" spans="1:16" ht="12.75">
      <c r="A550" s="25" t="s">
        <v>45</v>
      </c>
      <c s="29" t="s">
        <v>1374</v>
      </c>
      <c s="29" t="s">
        <v>1375</v>
      </c>
      <c s="25" t="s">
        <v>47</v>
      </c>
      <c s="30" t="s">
        <v>1376</v>
      </c>
      <c s="31" t="s">
        <v>152</v>
      </c>
      <c s="32">
        <v>62.66</v>
      </c>
      <c s="33">
        <v>0</v>
      </c>
      <c s="33">
        <f>ROUND(ROUND(H550,2)*ROUND(G550,3),2)</f>
      </c>
      <c r="O550">
        <f>(I550*21)/100</f>
      </c>
      <c t="s">
        <v>23</v>
      </c>
    </row>
    <row r="551" spans="1:5" ht="12.75">
      <c r="A551" s="34" t="s">
        <v>50</v>
      </c>
      <c r="E551" s="35" t="s">
        <v>47</v>
      </c>
    </row>
    <row r="552" spans="1:5" ht="51">
      <c r="A552" s="36" t="s">
        <v>51</v>
      </c>
      <c r="E552" s="37" t="s">
        <v>1373</v>
      </c>
    </row>
    <row r="553" spans="1:5" ht="63.75">
      <c r="A553" t="s">
        <v>53</v>
      </c>
      <c r="E553" s="35" t="s">
        <v>786</v>
      </c>
    </row>
    <row r="554" spans="1:16" ht="12.75">
      <c r="A554" s="25" t="s">
        <v>45</v>
      </c>
      <c s="29" t="s">
        <v>1377</v>
      </c>
      <c s="29" t="s">
        <v>974</v>
      </c>
      <c s="25" t="s">
        <v>47</v>
      </c>
      <c s="30" t="s">
        <v>975</v>
      </c>
      <c s="31" t="s">
        <v>49</v>
      </c>
      <c s="32">
        <v>11.638</v>
      </c>
      <c s="33">
        <v>0</v>
      </c>
      <c s="33">
        <f>ROUND(ROUND(H554,2)*ROUND(G554,3),2)</f>
      </c>
      <c r="O554">
        <f>(I554*21)/100</f>
      </c>
      <c t="s">
        <v>23</v>
      </c>
    </row>
    <row r="555" spans="1:5" ht="12.75">
      <c r="A555" s="34" t="s">
        <v>50</v>
      </c>
      <c r="E555" s="35" t="s">
        <v>47</v>
      </c>
    </row>
    <row r="556" spans="1:5" ht="102">
      <c r="A556" s="36" t="s">
        <v>51</v>
      </c>
      <c r="E556" s="37" t="s">
        <v>1378</v>
      </c>
    </row>
    <row r="557" spans="1:5" ht="114.75">
      <c r="A557" t="s">
        <v>53</v>
      </c>
      <c r="E557" s="35" t="s">
        <v>798</v>
      </c>
    </row>
    <row r="558" spans="1:16" ht="12.75">
      <c r="A558" s="25" t="s">
        <v>45</v>
      </c>
      <c s="29" t="s">
        <v>1379</v>
      </c>
      <c s="29" t="s">
        <v>795</v>
      </c>
      <c s="25" t="s">
        <v>47</v>
      </c>
      <c s="30" t="s">
        <v>796</v>
      </c>
      <c s="31" t="s">
        <v>49</v>
      </c>
      <c s="32">
        <v>21.58</v>
      </c>
      <c s="33">
        <v>0</v>
      </c>
      <c s="33">
        <f>ROUND(ROUND(H558,2)*ROUND(G558,3),2)</f>
      </c>
      <c r="O558">
        <f>(I558*21)/100</f>
      </c>
      <c t="s">
        <v>23</v>
      </c>
    </row>
    <row r="559" spans="1:5" ht="12.75">
      <c r="A559" s="34" t="s">
        <v>50</v>
      </c>
      <c r="E559" s="35" t="s">
        <v>47</v>
      </c>
    </row>
    <row r="560" spans="1:5" ht="127.5">
      <c r="A560" s="36" t="s">
        <v>51</v>
      </c>
      <c r="E560" s="37" t="s">
        <v>1380</v>
      </c>
    </row>
    <row r="561" spans="1:5" ht="114.75">
      <c r="A561" t="s">
        <v>53</v>
      </c>
      <c r="E561" s="35" t="s">
        <v>798</v>
      </c>
    </row>
    <row r="562" spans="1:16" ht="12.75">
      <c r="A562" s="25" t="s">
        <v>45</v>
      </c>
      <c s="29" t="s">
        <v>1381</v>
      </c>
      <c s="29" t="s">
        <v>982</v>
      </c>
      <c s="25" t="s">
        <v>307</v>
      </c>
      <c s="30" t="s">
        <v>983</v>
      </c>
      <c s="31" t="s">
        <v>110</v>
      </c>
      <c s="32">
        <v>24.6</v>
      </c>
      <c s="33">
        <v>0</v>
      </c>
      <c s="33">
        <f>ROUND(ROUND(H562,2)*ROUND(G562,3),2)</f>
      </c>
      <c r="O562">
        <f>(I562*21)/100</f>
      </c>
      <c t="s">
        <v>23</v>
      </c>
    </row>
    <row r="563" spans="1:5" ht="12.75">
      <c r="A563" s="34" t="s">
        <v>50</v>
      </c>
      <c r="E563" s="35" t="s">
        <v>47</v>
      </c>
    </row>
    <row r="564" spans="1:5" ht="76.5">
      <c r="A564" s="36" t="s">
        <v>51</v>
      </c>
      <c r="E564" s="37" t="s">
        <v>1382</v>
      </c>
    </row>
    <row r="565" spans="1:5" ht="89.25">
      <c r="A565" t="s">
        <v>53</v>
      </c>
      <c r="E565" s="35" t="s">
        <v>985</v>
      </c>
    </row>
    <row r="566" spans="1:16" ht="12.75">
      <c r="A566" s="25" t="s">
        <v>45</v>
      </c>
      <c s="29" t="s">
        <v>1383</v>
      </c>
      <c s="29" t="s">
        <v>805</v>
      </c>
      <c s="25" t="s">
        <v>47</v>
      </c>
      <c s="30" t="s">
        <v>806</v>
      </c>
      <c s="31" t="s">
        <v>49</v>
      </c>
      <c s="32">
        <v>6.515</v>
      </c>
      <c s="33">
        <v>0</v>
      </c>
      <c s="33">
        <f>ROUND(ROUND(H566,2)*ROUND(G566,3),2)</f>
      </c>
      <c r="O566">
        <f>(I566*21)/100</f>
      </c>
      <c t="s">
        <v>23</v>
      </c>
    </row>
    <row r="567" spans="1:5" ht="12.75">
      <c r="A567" s="34" t="s">
        <v>50</v>
      </c>
      <c r="E567" s="35" t="s">
        <v>47</v>
      </c>
    </row>
    <row r="568" spans="1:5" ht="76.5">
      <c r="A568" s="36" t="s">
        <v>51</v>
      </c>
      <c r="E568" s="37" t="s">
        <v>1384</v>
      </c>
    </row>
    <row r="569" spans="1:5" ht="89.25">
      <c r="A569" t="s">
        <v>53</v>
      </c>
      <c r="E569" s="35" t="s">
        <v>808</v>
      </c>
    </row>
    <row r="570" spans="1:16" ht="12.75">
      <c r="A570" s="25" t="s">
        <v>45</v>
      </c>
      <c s="29" t="s">
        <v>1385</v>
      </c>
      <c s="29" t="s">
        <v>810</v>
      </c>
      <c s="25" t="s">
        <v>47</v>
      </c>
      <c s="30" t="s">
        <v>811</v>
      </c>
      <c s="31" t="s">
        <v>152</v>
      </c>
      <c s="32">
        <v>108.528</v>
      </c>
      <c s="33">
        <v>0</v>
      </c>
      <c s="33">
        <f>ROUND(ROUND(H570,2)*ROUND(G570,3),2)</f>
      </c>
      <c r="O570">
        <f>(I570*21)/100</f>
      </c>
      <c t="s">
        <v>23</v>
      </c>
    </row>
    <row r="571" spans="1:5" ht="12.75">
      <c r="A571" s="34" t="s">
        <v>50</v>
      </c>
      <c r="E571" s="35" t="s">
        <v>47</v>
      </c>
    </row>
    <row r="572" spans="1:5" ht="114.75">
      <c r="A572" s="36" t="s">
        <v>51</v>
      </c>
      <c r="E572" s="37" t="s">
        <v>1386</v>
      </c>
    </row>
    <row r="573" spans="1:5" ht="89.25">
      <c r="A573" t="s">
        <v>53</v>
      </c>
      <c r="E573" s="35" t="s">
        <v>808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1387</v>
      </c>
      <c s="41">
        <f>0+I8</f>
      </c>
      <c r="O3" t="s">
        <v>19</v>
      </c>
      <c t="s">
        <v>23</v>
      </c>
    </row>
    <row r="4" spans="1:16" ht="15" customHeight="1">
      <c r="A4" t="s">
        <v>17</v>
      </c>
      <c s="16" t="s">
        <v>18</v>
      </c>
      <c s="17" t="s">
        <v>1387</v>
      </c>
      <c s="6"/>
      <c s="18" t="s">
        <v>1388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1389</v>
      </c>
      <c s="25" t="s">
        <v>47</v>
      </c>
      <c s="30" t="s">
        <v>1388</v>
      </c>
      <c s="31" t="s">
        <v>1390</v>
      </c>
      <c s="32">
        <v>1</v>
      </c>
      <c s="33">
        <v>0</v>
      </c>
      <c s="33">
        <f>ROUND(ROUND(H9,2)*ROUND(G9,3),2)</f>
      </c>
      <c r="O9">
        <f>(I9*21)/100</f>
      </c>
      <c t="s">
        <v>23</v>
      </c>
    </row>
    <row r="10" spans="1:5" ht="12.75">
      <c r="A10" s="34" t="s">
        <v>50</v>
      </c>
      <c r="E10" s="35" t="s">
        <v>47</v>
      </c>
    </row>
    <row r="11" spans="1:5" ht="38.25">
      <c r="A11" s="36" t="s">
        <v>51</v>
      </c>
      <c r="E11" s="37" t="s">
        <v>1391</v>
      </c>
    </row>
    <row r="12" spans="1:5" ht="12.75">
      <c r="A12" t="s">
        <v>53</v>
      </c>
      <c r="E12"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